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2\Q2\FS\ไฟล์เข้าตลาด\"/>
    </mc:Choice>
  </mc:AlternateContent>
  <xr:revisionPtr revIDLastSave="0" documentId="13_ncr:1_{E5CB214B-DAEF-4A37-A95C-4FB02657BDB2}" xr6:coauthVersionLast="45" xr6:coauthVersionMax="45" xr10:uidLastSave="{00000000-0000-0000-0000-000000000000}"/>
  <bookViews>
    <workbookView xWindow="-108" yWindow="-108" windowWidth="23256" windowHeight="12576" activeTab="7" xr2:uid="{00000000-000D-0000-FFFF-FFFF00000000}"/>
  </bookViews>
  <sheets>
    <sheet name="BS 3-4" sheetId="1" r:id="rId1"/>
    <sheet name="PL 5" sheetId="10" state="hidden" r:id="rId2"/>
    <sheet name="OCI 6" sheetId="11" state="hidden" r:id="rId3"/>
    <sheet name="PL 3M" sheetId="12" r:id="rId4"/>
    <sheet name="PL 6M" sheetId="13" r:id="rId5"/>
    <sheet name="Equity 9" sheetId="9" r:id="rId6"/>
    <sheet name="Equity 10" sheetId="3" r:id="rId7"/>
    <sheet name="CF 11-12" sheetId="5" r:id="rId8"/>
  </sheets>
  <definedNames>
    <definedName name="OLE_LINK3" localSheetId="0">'BS 3-4'!#REF!</definedName>
    <definedName name="OLE_LINK3" localSheetId="7">'CF 11-12'!#REF!</definedName>
    <definedName name="_xlnm.Print_Area" localSheetId="0">'BS 3-4'!$A$1:$J$67</definedName>
    <definedName name="_xlnm.Print_Area" localSheetId="7">'CF 11-12'!$A$1:$I$56</definedName>
    <definedName name="_xlnm.Print_Area" localSheetId="6">'Equity 10'!$A$1:$Q$37</definedName>
    <definedName name="_xlnm.Print_Area" localSheetId="5">'Equity 9'!$A$1:$U$40</definedName>
    <definedName name="_xlnm.Print_Area" localSheetId="2">'OCI 6'!$A$1:$J$35</definedName>
    <definedName name="_xlnm.Print_Area" localSheetId="3">'PL 3M'!$A$1:$J$68</definedName>
    <definedName name="_xlnm.Print_Area" localSheetId="1">'PL 5'!$A$1:$J$37</definedName>
    <definedName name="_xlnm.Print_Area" localSheetId="4">'PL 6M'!$A$1:$J$68</definedName>
    <definedName name="_xlnm.Print_Titles" localSheetId="7">'CF 11-12'!$1:$11</definedName>
    <definedName name="_xlnm.Print_Titles" localSheetId="2">'OCI 6'!$1:$11</definedName>
    <definedName name="_xlnm.Print_Titles" localSheetId="1">'PL 5'!$1:$11</definedName>
    <definedName name="Title2nd" localSheetId="0">'BS 3-4'!$A$1</definedName>
    <definedName name="Title2nd" localSheetId="7">'CF 11-12'!#REF!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34" i="9" l="1"/>
  <c r="Q34" i="9"/>
  <c r="O34" i="9"/>
  <c r="M34" i="9"/>
  <c r="K34" i="9"/>
  <c r="G34" i="9"/>
  <c r="E34" i="9"/>
  <c r="C34" i="9"/>
  <c r="S18" i="9"/>
  <c r="Q18" i="9"/>
  <c r="O18" i="9"/>
  <c r="M18" i="9"/>
  <c r="K18" i="9"/>
  <c r="G18" i="9"/>
  <c r="E18" i="9"/>
  <c r="C18" i="9"/>
  <c r="I17" i="9"/>
  <c r="U17" i="9" s="1"/>
  <c r="U18" i="9" s="1"/>
  <c r="I33" i="9" l="1"/>
  <c r="U33" i="9" s="1"/>
  <c r="U34" i="9" s="1"/>
  <c r="I18" i="9"/>
  <c r="O37" i="3"/>
  <c r="M37" i="3"/>
  <c r="K37" i="3"/>
  <c r="G37" i="3"/>
  <c r="E37" i="3"/>
  <c r="C37" i="3"/>
  <c r="M32" i="3"/>
  <c r="K32" i="3"/>
  <c r="I32" i="3"/>
  <c r="G32" i="3"/>
  <c r="E32" i="3"/>
  <c r="C32" i="3"/>
  <c r="Q31" i="3"/>
  <c r="Q32" i="3" s="1"/>
  <c r="O31" i="3"/>
  <c r="O32" i="3" s="1"/>
  <c r="M17" i="3"/>
  <c r="K17" i="3"/>
  <c r="I17" i="3"/>
  <c r="G17" i="3"/>
  <c r="E17" i="3"/>
  <c r="C17" i="3"/>
  <c r="Q16" i="3"/>
  <c r="Q17" i="3" s="1"/>
  <c r="O16" i="3"/>
  <c r="O17" i="3" s="1"/>
  <c r="I34" i="9" l="1"/>
  <c r="J21" i="12" l="1"/>
  <c r="F21" i="12"/>
  <c r="J28" i="12"/>
  <c r="H28" i="12"/>
  <c r="J21" i="13"/>
  <c r="F21" i="13"/>
  <c r="D30" i="12" l="1"/>
  <c r="D21" i="12"/>
  <c r="D22" i="12"/>
  <c r="D20" i="12"/>
  <c r="D23" i="1"/>
  <c r="C19" i="5" l="1"/>
  <c r="D30" i="13" l="1"/>
  <c r="D62" i="12"/>
  <c r="D58" i="12"/>
  <c r="D45" i="1"/>
  <c r="D11" i="1"/>
  <c r="G40" i="5" l="1"/>
  <c r="C40" i="5" s="1"/>
  <c r="C48" i="5"/>
  <c r="C49" i="5"/>
  <c r="C50" i="5"/>
  <c r="C47" i="5"/>
  <c r="C21" i="5"/>
  <c r="C22" i="5"/>
  <c r="C24" i="5"/>
  <c r="C20" i="5"/>
  <c r="C16" i="5"/>
  <c r="C17" i="5"/>
  <c r="C28" i="5"/>
  <c r="C29" i="5"/>
  <c r="C30" i="5"/>
  <c r="C31" i="5"/>
  <c r="C32" i="5"/>
  <c r="C33" i="5"/>
  <c r="C27" i="5"/>
  <c r="C38" i="5"/>
  <c r="C39" i="5"/>
  <c r="C41" i="5"/>
  <c r="C42" i="5"/>
  <c r="C37" i="5"/>
  <c r="G15" i="5"/>
  <c r="C15" i="5" s="1"/>
  <c r="A30" i="12"/>
  <c r="D13" i="12"/>
  <c r="D14" i="12"/>
  <c r="D16" i="12"/>
  <c r="D12" i="12"/>
  <c r="H62" i="13"/>
  <c r="D62" i="13" s="1"/>
  <c r="H58" i="13"/>
  <c r="D21" i="13"/>
  <c r="D22" i="13"/>
  <c r="D20" i="13"/>
  <c r="D16" i="13"/>
  <c r="D13" i="13"/>
  <c r="D14" i="13"/>
  <c r="D12" i="13"/>
  <c r="D46" i="1"/>
  <c r="D40" i="1"/>
  <c r="D41" i="1"/>
  <c r="D38" i="1"/>
  <c r="D22" i="1"/>
  <c r="D19" i="1"/>
  <c r="D24" i="1" s="1"/>
  <c r="D15" i="1"/>
  <c r="D14" i="1"/>
  <c r="D13" i="1"/>
  <c r="D12" i="1"/>
  <c r="H37" i="9"/>
  <c r="O37" i="9"/>
  <c r="O39" i="9" s="1"/>
  <c r="O40" i="9" s="1"/>
  <c r="M37" i="9"/>
  <c r="M39" i="9" s="1"/>
  <c r="M40" i="9" s="1"/>
  <c r="M24" i="9"/>
  <c r="K24" i="9"/>
  <c r="O21" i="9"/>
  <c r="O26" i="9" s="1"/>
  <c r="O27" i="9" s="1"/>
  <c r="F51" i="12"/>
  <c r="F51" i="13"/>
  <c r="F27" i="12"/>
  <c r="F27" i="13"/>
  <c r="E19" i="5" s="1"/>
  <c r="M24" i="3"/>
  <c r="M25" i="3" s="1"/>
  <c r="G24" i="3"/>
  <c r="E24" i="3"/>
  <c r="Q23" i="3"/>
  <c r="C24" i="3"/>
  <c r="C25" i="3" s="1"/>
  <c r="C28" i="3" s="1"/>
  <c r="O13" i="3"/>
  <c r="J58" i="13"/>
  <c r="J64" i="13" s="1"/>
  <c r="K20" i="3" s="1"/>
  <c r="O20" i="3" s="1"/>
  <c r="F58" i="13"/>
  <c r="F64" i="13" s="1"/>
  <c r="F66" i="13" s="1"/>
  <c r="F53" i="13"/>
  <c r="M21" i="9" s="1"/>
  <c r="J53" i="13"/>
  <c r="J66" i="13" s="1"/>
  <c r="H53" i="13"/>
  <c r="D53" i="13"/>
  <c r="J23" i="13"/>
  <c r="H23" i="13"/>
  <c r="F23" i="13"/>
  <c r="J17" i="13"/>
  <c r="H17" i="13"/>
  <c r="F17" i="13"/>
  <c r="J64" i="12"/>
  <c r="H64" i="12"/>
  <c r="F64" i="12"/>
  <c r="F66" i="12" s="1"/>
  <c r="D64" i="12"/>
  <c r="J53" i="12"/>
  <c r="J66" i="12" s="1"/>
  <c r="H53" i="12"/>
  <c r="H66" i="12" s="1"/>
  <c r="F53" i="12"/>
  <c r="D53" i="12"/>
  <c r="J23" i="12"/>
  <c r="H23" i="12"/>
  <c r="F23" i="12"/>
  <c r="F25" i="12" s="1"/>
  <c r="F29" i="12" s="1"/>
  <c r="F31" i="12" s="1"/>
  <c r="F46" i="12" s="1"/>
  <c r="D23" i="12"/>
  <c r="J17" i="12"/>
  <c r="H17" i="12"/>
  <c r="F17" i="12"/>
  <c r="H33" i="1"/>
  <c r="D33" i="1"/>
  <c r="S20" i="9"/>
  <c r="S12" i="9"/>
  <c r="Q13" i="3"/>
  <c r="U12" i="9"/>
  <c r="U14" i="9" s="1"/>
  <c r="H65" i="1"/>
  <c r="D65" i="1"/>
  <c r="H31" i="10"/>
  <c r="D31" i="10" s="1"/>
  <c r="D47" i="1"/>
  <c r="O34" i="3"/>
  <c r="O28" i="3"/>
  <c r="O19" i="3"/>
  <c r="D26" i="11"/>
  <c r="D30" i="11" s="1"/>
  <c r="D32" i="11" s="1"/>
  <c r="F29" i="10"/>
  <c r="D17" i="10"/>
  <c r="D15" i="10"/>
  <c r="D18" i="10" s="1"/>
  <c r="D26" i="10" s="1"/>
  <c r="D30" i="10" s="1"/>
  <c r="D32" i="10" s="1"/>
  <c r="C54" i="5"/>
  <c r="G54" i="5"/>
  <c r="Q39" i="9"/>
  <c r="Q40" i="9" s="1"/>
  <c r="S30" i="9"/>
  <c r="M36" i="3"/>
  <c r="Q26" i="9"/>
  <c r="Q27" i="9" s="1"/>
  <c r="P36" i="9"/>
  <c r="N36" i="9"/>
  <c r="J28" i="11"/>
  <c r="J24" i="11"/>
  <c r="J30" i="11" s="1"/>
  <c r="J32" i="11" s="1"/>
  <c r="F65" i="1"/>
  <c r="H42" i="1"/>
  <c r="H16" i="1"/>
  <c r="H26" i="1" s="1"/>
  <c r="I28" i="3"/>
  <c r="F24" i="1"/>
  <c r="F30" i="11"/>
  <c r="J19" i="11"/>
  <c r="H19" i="11"/>
  <c r="F19" i="11"/>
  <c r="F32" i="11" s="1"/>
  <c r="D19" i="11"/>
  <c r="G51" i="5"/>
  <c r="I51" i="5"/>
  <c r="E51" i="5"/>
  <c r="I43" i="5"/>
  <c r="G43" i="5"/>
  <c r="E43" i="5"/>
  <c r="G36" i="3"/>
  <c r="E36" i="3"/>
  <c r="C36" i="3"/>
  <c r="G39" i="9"/>
  <c r="E39" i="9"/>
  <c r="C39" i="9"/>
  <c r="G26" i="9"/>
  <c r="E26" i="9"/>
  <c r="C26" i="9"/>
  <c r="J24" i="1"/>
  <c r="J26" i="1"/>
  <c r="H24" i="1"/>
  <c r="H55" i="9"/>
  <c r="D55" i="9"/>
  <c r="J18" i="10"/>
  <c r="H18" i="10"/>
  <c r="F18" i="10"/>
  <c r="F26" i="10" s="1"/>
  <c r="F30" i="10" s="1"/>
  <c r="F32" i="10" s="1"/>
  <c r="J65" i="1"/>
  <c r="J47" i="1"/>
  <c r="F47" i="1"/>
  <c r="J24" i="10"/>
  <c r="J26" i="10"/>
  <c r="J30" i="10" s="1"/>
  <c r="J32" i="10" s="1"/>
  <c r="H24" i="10"/>
  <c r="F24" i="10"/>
  <c r="D24" i="10"/>
  <c r="H36" i="9"/>
  <c r="J36" i="9"/>
  <c r="L36" i="9"/>
  <c r="S36" i="9" s="1"/>
  <c r="J42" i="1"/>
  <c r="J49" i="1"/>
  <c r="J67" i="1"/>
  <c r="F42" i="1"/>
  <c r="F49" i="1" s="1"/>
  <c r="F67" i="1" s="1"/>
  <c r="V36" i="9"/>
  <c r="T36" i="9"/>
  <c r="R36" i="9"/>
  <c r="D43" i="5"/>
  <c r="F16" i="1"/>
  <c r="F26" i="1" s="1"/>
  <c r="J16" i="1"/>
  <c r="H30" i="11"/>
  <c r="H26" i="10"/>
  <c r="H30" i="10"/>
  <c r="H32" i="10" s="1"/>
  <c r="I25" i="5"/>
  <c r="I34" i="5" s="1"/>
  <c r="I53" i="5" s="1"/>
  <c r="I55" i="5" s="1"/>
  <c r="H32" i="11"/>
  <c r="H47" i="1"/>
  <c r="H25" i="12" l="1"/>
  <c r="H29" i="12" s="1"/>
  <c r="H31" i="12" s="1"/>
  <c r="G27" i="9"/>
  <c r="G30" i="9" s="1"/>
  <c r="G40" i="9" s="1"/>
  <c r="E27" i="9"/>
  <c r="E30" i="9" s="1"/>
  <c r="E40" i="9" s="1"/>
  <c r="C27" i="9"/>
  <c r="C30" i="9" s="1"/>
  <c r="C40" i="9" s="1"/>
  <c r="E28" i="3"/>
  <c r="E25" i="3"/>
  <c r="G25" i="3"/>
  <c r="G28" i="3" s="1"/>
  <c r="O24" i="3"/>
  <c r="O25" i="3" s="1"/>
  <c r="U24" i="9"/>
  <c r="S24" i="9"/>
  <c r="C51" i="5"/>
  <c r="D66" i="12"/>
  <c r="J25" i="12"/>
  <c r="J25" i="13"/>
  <c r="F25" i="13"/>
  <c r="K21" i="9"/>
  <c r="K26" i="9" s="1"/>
  <c r="K27" i="9" s="1"/>
  <c r="H64" i="13"/>
  <c r="D58" i="13"/>
  <c r="H25" i="13"/>
  <c r="C43" i="5"/>
  <c r="D17" i="12"/>
  <c r="D25" i="12" s="1"/>
  <c r="D23" i="13"/>
  <c r="D17" i="13"/>
  <c r="H49" i="1"/>
  <c r="H67" i="1" s="1"/>
  <c r="D42" i="1"/>
  <c r="D49" i="1" s="1"/>
  <c r="D67" i="1" s="1"/>
  <c r="D16" i="1"/>
  <c r="D26" i="1" s="1"/>
  <c r="H12" i="11"/>
  <c r="H33" i="11" s="1"/>
  <c r="H35" i="10"/>
  <c r="D35" i="10"/>
  <c r="D12" i="11"/>
  <c r="D33" i="11" s="1"/>
  <c r="M26" i="9"/>
  <c r="M27" i="9" s="1"/>
  <c r="H66" i="13"/>
  <c r="K35" i="3"/>
  <c r="J35" i="10"/>
  <c r="J12" i="11"/>
  <c r="J33" i="11" s="1"/>
  <c r="F67" i="12"/>
  <c r="F12" i="11"/>
  <c r="F33" i="11" s="1"/>
  <c r="F35" i="10"/>
  <c r="K24" i="3"/>
  <c r="K25" i="3" s="1"/>
  <c r="Q20" i="3"/>
  <c r="H46" i="12" l="1"/>
  <c r="H67" i="12" s="1"/>
  <c r="H34" i="12"/>
  <c r="U30" i="9"/>
  <c r="Q28" i="3"/>
  <c r="J29" i="12"/>
  <c r="J31" i="12" s="1"/>
  <c r="J46" i="12" s="1"/>
  <c r="J67" i="12" s="1"/>
  <c r="D29" i="12"/>
  <c r="D31" i="12" s="1"/>
  <c r="J29" i="13"/>
  <c r="J31" i="13" s="1"/>
  <c r="F29" i="13"/>
  <c r="F31" i="13" s="1"/>
  <c r="H29" i="13"/>
  <c r="H31" i="13" s="1"/>
  <c r="H34" i="13" s="1"/>
  <c r="U21" i="9"/>
  <c r="S21" i="9"/>
  <c r="S26" i="9" s="1"/>
  <c r="S27" i="9" s="1"/>
  <c r="K37" i="9"/>
  <c r="S37" i="9" s="1"/>
  <c r="D64" i="13"/>
  <c r="D66" i="13" s="1"/>
  <c r="D25" i="13"/>
  <c r="Q35" i="3"/>
  <c r="K36" i="3"/>
  <c r="O35" i="3"/>
  <c r="O36" i="3" s="1"/>
  <c r="D46" i="12" l="1"/>
  <c r="D67" i="12" s="1"/>
  <c r="D34" i="12"/>
  <c r="I19" i="3"/>
  <c r="J46" i="13"/>
  <c r="J67" i="13" s="1"/>
  <c r="E13" i="5"/>
  <c r="E25" i="5" s="1"/>
  <c r="E34" i="5" s="1"/>
  <c r="E53" i="5" s="1"/>
  <c r="E55" i="5" s="1"/>
  <c r="I20" i="9"/>
  <c r="F46" i="13"/>
  <c r="F67" i="13" s="1"/>
  <c r="H46" i="13"/>
  <c r="H67" i="13" s="1"/>
  <c r="G13" i="5"/>
  <c r="G25" i="5" s="1"/>
  <c r="G34" i="5" s="1"/>
  <c r="G53" i="5" s="1"/>
  <c r="G55" i="5" s="1"/>
  <c r="I34" i="3"/>
  <c r="D29" i="13"/>
  <c r="D31" i="13" s="1"/>
  <c r="D34" i="13" s="1"/>
  <c r="U37" i="9"/>
  <c r="K39" i="9"/>
  <c r="K40" i="9" s="1"/>
  <c r="S39" i="9"/>
  <c r="S40" i="9" l="1"/>
  <c r="I24" i="3"/>
  <c r="I25" i="3" s="1"/>
  <c r="Q19" i="3"/>
  <c r="Q24" i="3" s="1"/>
  <c r="Q25" i="3" s="1"/>
  <c r="I26" i="9"/>
  <c r="I27" i="9" s="1"/>
  <c r="U20" i="9"/>
  <c r="U26" i="9" s="1"/>
  <c r="U27" i="9" s="1"/>
  <c r="I36" i="9"/>
  <c r="D46" i="13"/>
  <c r="D67" i="13" s="1"/>
  <c r="C13" i="5"/>
  <c r="C25" i="5" s="1"/>
  <c r="C34" i="5" s="1"/>
  <c r="C53" i="5" s="1"/>
  <c r="C55" i="5" s="1"/>
  <c r="Q34" i="3"/>
  <c r="Q36" i="3" s="1"/>
  <c r="I36" i="3"/>
  <c r="I37" i="3" l="1"/>
  <c r="Q37" i="3"/>
  <c r="I39" i="9"/>
  <c r="U36" i="9"/>
  <c r="U39" i="9" s="1"/>
  <c r="U40" i="9" l="1"/>
  <c r="I40" i="9"/>
</calcChain>
</file>

<file path=xl/sharedStrings.xml><?xml version="1.0" encoding="utf-8"?>
<sst xmlns="http://schemas.openxmlformats.org/spreadsheetml/2006/main" count="452" uniqueCount="208">
  <si>
    <t>Inventories</t>
  </si>
  <si>
    <t>Other non-current assets</t>
  </si>
  <si>
    <t>Total</t>
  </si>
  <si>
    <t>Issued</t>
  </si>
  <si>
    <t>and paid-up</t>
  </si>
  <si>
    <t xml:space="preserve">share capital </t>
  </si>
  <si>
    <t xml:space="preserve">Assets </t>
  </si>
  <si>
    <t>Note</t>
  </si>
  <si>
    <t xml:space="preserve">Expenses </t>
  </si>
  <si>
    <t>Total expenses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</si>
  <si>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</si>
  <si>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</si>
  <si>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</si>
  <si>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Depreciation and amortisation</t>
  </si>
  <si>
    <t>Changes in operating assets and liabilities</t>
  </si>
  <si>
    <t>equity</t>
  </si>
  <si>
    <t>Interest income</t>
  </si>
  <si>
    <t>Separate financial statements</t>
  </si>
  <si>
    <t xml:space="preserve">Liabilities and equity </t>
  </si>
  <si>
    <t>Unappropriated</t>
  </si>
  <si>
    <t>Other comprehensive income</t>
  </si>
  <si>
    <t xml:space="preserve">Current assets </t>
  </si>
  <si>
    <t>Cash and cash equivalents</t>
  </si>
  <si>
    <t>Total current assets</t>
  </si>
  <si>
    <t xml:space="preserve">Non-current assets </t>
  </si>
  <si>
    <t>Property, plant and equipment</t>
  </si>
  <si>
    <t>Total non-current assets</t>
  </si>
  <si>
    <t xml:space="preserve">Total assets </t>
  </si>
  <si>
    <t xml:space="preserve">Current liabilities 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</si>
  <si>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</si>
  <si>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</si>
  <si>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</si>
  <si>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</si>
  <si>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</si>
  <si>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Share capital</t>
  </si>
  <si>
    <t xml:space="preserve">   Appropriated</t>
  </si>
  <si>
    <t xml:space="preserve">Total equity </t>
  </si>
  <si>
    <t>Total liabilities and equity</t>
  </si>
  <si>
    <t xml:space="preserve">   profit or loss</t>
  </si>
  <si>
    <t>Other current liabilities</t>
  </si>
  <si>
    <t>Other income</t>
  </si>
  <si>
    <t>Items that will not be reclassified subsequently to</t>
  </si>
  <si>
    <t>Revenues</t>
  </si>
  <si>
    <t>Total revenues</t>
  </si>
  <si>
    <t>Statement of financial position</t>
  </si>
  <si>
    <t xml:space="preserve">(in thousand Baht) </t>
  </si>
  <si>
    <t>31 March</t>
  </si>
  <si>
    <t>(Unaudited)</t>
  </si>
  <si>
    <t>Trade and other current receivables</t>
  </si>
  <si>
    <t xml:space="preserve">Trade and other current payables </t>
  </si>
  <si>
    <t>Deferred tax liabilities</t>
  </si>
  <si>
    <t xml:space="preserve">   Unappropriated</t>
  </si>
  <si>
    <t>Other components of equity</t>
  </si>
  <si>
    <t>Three-month period ended</t>
  </si>
  <si>
    <t>Statement of comprehensive income (Unaudited)</t>
  </si>
  <si>
    <t>Retained earnings</t>
  </si>
  <si>
    <t>Statement of changes in equity (Unaudited)</t>
  </si>
  <si>
    <t>Statement of cash flows (Unaudited)</t>
  </si>
  <si>
    <t>Other current assets</t>
  </si>
  <si>
    <t>Thai Rayon Public Company Limited</t>
  </si>
  <si>
    <t>30 June</t>
  </si>
  <si>
    <t>Investment in joint venture</t>
  </si>
  <si>
    <t>Financial statements</t>
  </si>
  <si>
    <t>in which the equity method is applied</t>
  </si>
  <si>
    <t>Short-term loans from finanacial institution</t>
  </si>
  <si>
    <t xml:space="preserve">      General reserve</t>
  </si>
  <si>
    <t>Dividend income</t>
  </si>
  <si>
    <t>Administrative expenses</t>
  </si>
  <si>
    <t>Items that will be reclassified subsequently to</t>
  </si>
  <si>
    <t>Total other</t>
  </si>
  <si>
    <t>components of</t>
  </si>
  <si>
    <t>Exchange</t>
  </si>
  <si>
    <t>differences on</t>
  </si>
  <si>
    <t>financial</t>
  </si>
  <si>
    <t>reserve</t>
  </si>
  <si>
    <t>General</t>
  </si>
  <si>
    <t>Financial statements in which the equity method is applied</t>
  </si>
  <si>
    <t>Proceeds from sales of equipment</t>
  </si>
  <si>
    <t>Acquisitions of property, plant and equipment</t>
  </si>
  <si>
    <t>Separate financial</t>
  </si>
  <si>
    <t>statements</t>
  </si>
  <si>
    <t>Authorised share captital</t>
  </si>
  <si>
    <t>Distribution expenses</t>
  </si>
  <si>
    <t>Exchange differences on translating financial statements</t>
  </si>
  <si>
    <t>profit or loss</t>
  </si>
  <si>
    <t>Total items that will be reclassified subsequently to</t>
  </si>
  <si>
    <t>Provisions for employee benefits</t>
  </si>
  <si>
    <t>Dividends received</t>
  </si>
  <si>
    <t>Interest received</t>
  </si>
  <si>
    <t>(201,600,000 ordinary shares, par value</t>
  </si>
  <si>
    <t>at Baht 1 per share)</t>
  </si>
  <si>
    <t>Finance costs</t>
  </si>
  <si>
    <t>Interest paid</t>
  </si>
  <si>
    <t>Trade and other current payables</t>
  </si>
  <si>
    <t xml:space="preserve">   Issued and paid-up share capital</t>
  </si>
  <si>
    <t xml:space="preserve">      Legal reserve</t>
  </si>
  <si>
    <t>Gains on exchange rate</t>
  </si>
  <si>
    <t>Legal</t>
  </si>
  <si>
    <t xml:space="preserve">statements </t>
  </si>
  <si>
    <t xml:space="preserve">equity instruments </t>
  </si>
  <si>
    <t xml:space="preserve">designated at fair </t>
  </si>
  <si>
    <t>Other component of equity</t>
  </si>
  <si>
    <t>Non-current provisions for employee benefits</t>
  </si>
  <si>
    <t>Cost of sales of goods</t>
  </si>
  <si>
    <t>Total comprehensive income (expense) for the period</t>
  </si>
  <si>
    <t xml:space="preserve">   at fair value through other comprehensive income</t>
  </si>
  <si>
    <t xml:space="preserve">translating </t>
  </si>
  <si>
    <t>Gain on investment in equity instruments designated</t>
  </si>
  <si>
    <t>Gain on investments in</t>
  </si>
  <si>
    <t xml:space="preserve">value through other </t>
  </si>
  <si>
    <t xml:space="preserve"> comprehensive income</t>
  </si>
  <si>
    <t>Comprehensive income for the period</t>
  </si>
  <si>
    <t>Statement of income (Unaudited)</t>
  </si>
  <si>
    <t xml:space="preserve">   Other comprehensive income</t>
  </si>
  <si>
    <t>Total comprehensive income (expense)</t>
  </si>
  <si>
    <t xml:space="preserve">   for the period</t>
  </si>
  <si>
    <t>Cash and cash equivalents at 1 April</t>
  </si>
  <si>
    <t>comprehensive income</t>
  </si>
  <si>
    <t xml:space="preserve">Other non-current financial assets </t>
  </si>
  <si>
    <t xml:space="preserve">Decrease in current financial assets </t>
  </si>
  <si>
    <t xml:space="preserve">   using equity method</t>
  </si>
  <si>
    <r>
      <t>Current financial assets</t>
    </r>
    <r>
      <rPr>
        <i/>
        <sz val="11"/>
        <rFont val="Times New Roman"/>
        <family val="1"/>
      </rPr>
      <t xml:space="preserve"> </t>
    </r>
  </si>
  <si>
    <t xml:space="preserve">   from financial institution</t>
  </si>
  <si>
    <t>Revenue from sales of goods</t>
  </si>
  <si>
    <t xml:space="preserve">    to profit or loss</t>
  </si>
  <si>
    <t xml:space="preserve">   Other comprehensive income (expense)</t>
  </si>
  <si>
    <t xml:space="preserve">   subsequently to profit or loss</t>
  </si>
  <si>
    <t>Income tax relating to items that will not be reclassified</t>
  </si>
  <si>
    <t>Total items that will not be reclassified subsequently</t>
  </si>
  <si>
    <t>Investments in associates</t>
  </si>
  <si>
    <t xml:space="preserve">Share of other </t>
  </si>
  <si>
    <t>equity method</t>
  </si>
  <si>
    <t>remeasurements</t>
  </si>
  <si>
    <t>of defined</t>
  </si>
  <si>
    <t>benefit plans</t>
  </si>
  <si>
    <t>Balance at 1 April 2021</t>
  </si>
  <si>
    <t xml:space="preserve">   Profit</t>
  </si>
  <si>
    <t>Tax (income) expense</t>
  </si>
  <si>
    <t>Current income tax payable</t>
  </si>
  <si>
    <t>Profit (loss) for the period</t>
  </si>
  <si>
    <t>(Restated)</t>
  </si>
  <si>
    <t>Profit (loss) from operating activities</t>
  </si>
  <si>
    <t>Share of profit (loss) of associates accounted for</t>
  </si>
  <si>
    <t>Profit (loss) before income tax</t>
  </si>
  <si>
    <t>Tax income (expense)</t>
  </si>
  <si>
    <t xml:space="preserve">   Loss - restated</t>
  </si>
  <si>
    <t>Balance at 1 April 2020 - as restated</t>
  </si>
  <si>
    <t>Balance at 31 March 2020 - as reported</t>
  </si>
  <si>
    <t>Effect of adjustment</t>
  </si>
  <si>
    <t>Share of other comprehensive income of associates</t>
  </si>
  <si>
    <t xml:space="preserve">   accounted for using equity method</t>
  </si>
  <si>
    <t xml:space="preserve">Share of (profit) loss of associates accounted for </t>
  </si>
  <si>
    <t xml:space="preserve">Net cash from (used in) operating activities </t>
  </si>
  <si>
    <t>Reversal of inventories devaluation</t>
  </si>
  <si>
    <t>Net increase (decrease) in cash and cash equivalents</t>
  </si>
  <si>
    <t>2, 5</t>
  </si>
  <si>
    <t>components</t>
  </si>
  <si>
    <t>of equity</t>
  </si>
  <si>
    <t>3, 4</t>
  </si>
  <si>
    <t xml:space="preserve">Repayment for short-term loans </t>
  </si>
  <si>
    <t>Proceed from short-term loans from financial institution</t>
  </si>
  <si>
    <t>Net cash from (used in) financing activities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</si>
  <si>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</si>
  <si>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Basic earnings (loss) per share</t>
  </si>
  <si>
    <t>Balance at 1 April 2020</t>
  </si>
  <si>
    <t>Other comprehensive income for the period,</t>
  </si>
  <si>
    <t xml:space="preserve">    net of tax</t>
  </si>
  <si>
    <t>Gain (loss) on</t>
  </si>
  <si>
    <t>Total comprehensive income for the period</t>
  </si>
  <si>
    <t xml:space="preserve">Adjustments to reconcile profit (loss) to cash receipts (payments) </t>
  </si>
  <si>
    <t>30 September</t>
  </si>
  <si>
    <t>Six-month period ended</t>
  </si>
  <si>
    <t xml:space="preserve">   net of tax</t>
  </si>
  <si>
    <t>Balance at 30 September 2020</t>
  </si>
  <si>
    <t xml:space="preserve">   Dividends</t>
  </si>
  <si>
    <t xml:space="preserve">   Transfer of gain on investments in equity instruments designated </t>
  </si>
  <si>
    <t xml:space="preserve">      at fair value through other comprehensive income to retained </t>
  </si>
  <si>
    <t xml:space="preserve">      earnings on acquisition of significant influence</t>
  </si>
  <si>
    <t>Six-month period ended 30 September 2020</t>
  </si>
  <si>
    <t>Six-month period ended 30 September 2021</t>
  </si>
  <si>
    <t>Balance at 30 September 2021</t>
  </si>
  <si>
    <t>Balance as at 30 September 2020</t>
  </si>
  <si>
    <t>Acquisitions of investment in associate</t>
  </si>
  <si>
    <t>Dividend paid</t>
  </si>
  <si>
    <t>Tax (expense) income</t>
  </si>
  <si>
    <t>Cash and cash equivalents at 30 September</t>
  </si>
  <si>
    <t xml:space="preserve"> </t>
  </si>
  <si>
    <t>Unrealised (gain) loss on foreign exchange</t>
  </si>
  <si>
    <t xml:space="preserve">Net cash used in investing activities  </t>
  </si>
  <si>
    <t>Employee benefits paid</t>
  </si>
  <si>
    <t>Transactions  with owners, recorded directly in equity</t>
  </si>
  <si>
    <t xml:space="preserve">  Contributions by and distributions to owners</t>
  </si>
  <si>
    <t xml:space="preserve"> Total contributions by and distributions to owners</t>
  </si>
  <si>
    <t>(expense) of investment</t>
  </si>
  <si>
    <t xml:space="preserve"> in associates using</t>
  </si>
  <si>
    <t xml:space="preserve">   Transfer of gain on investments in equity instruments designated</t>
  </si>
  <si>
    <t xml:space="preserve">      at fair value through other comprehensive income to</t>
  </si>
  <si>
    <t xml:space="preserve">      retained earnings on acquisition of significant influence</t>
  </si>
  <si>
    <t>Profit before income tax</t>
  </si>
  <si>
    <t>Profit for the period</t>
  </si>
  <si>
    <r>
      <t xml:space="preserve">Earnings per share </t>
    </r>
    <r>
      <rPr>
        <b/>
        <i/>
        <sz val="11"/>
        <rFont val="Times New Roman"/>
        <family val="1"/>
      </rPr>
      <t>(in Baht)</t>
    </r>
  </si>
  <si>
    <t>Basic earnings per share</t>
  </si>
  <si>
    <t>Share of profit of associates accounted for</t>
  </si>
  <si>
    <t xml:space="preserve">Other comprehensive income for the period, </t>
  </si>
  <si>
    <t>3, 4, 5</t>
  </si>
  <si>
    <t xml:space="preserve">Share of other comprehensive income (expense) </t>
  </si>
  <si>
    <t xml:space="preserve">   of associates accounted for using equity method</t>
  </si>
  <si>
    <t>Share of other comprehensive expense of associates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</si>
</sst>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00_);_(* \(#,##0.0000\);_(* &quot;-&quot;??_);_(@_)"/>
    <numFmt numFmtId="167" formatCode="_-* #,##0_-;\-* #,##0_-;_-* &quot;-&quot;_-;_-@_-"/>
    <numFmt numFmtId="168" formatCode="_-* #,##0.00_-;\-* #,##0.00_-;_-* &quot;-&quot;??_-;_-@_-"/>
    <numFmt numFmtId="169" formatCode="_-&quot;฿&quot;* #,##0_-;\-&quot;฿&quot;* #,##0_-;_-&quot;฿&quot;* &quot;-&quot;_-;_-@_-"/>
    <numFmt numFmtId="170" formatCode="_-&quot;฿&quot;* #,##0.00_-;\-&quot;฿&quot;* #,##0.00_-;_-&quot;฿&quot;* &quot;-&quot;??_-;_-@_-"/>
    <numFmt numFmtId="171" formatCode="_([$€-2]* #,##0.00_);_([$€-2]* \(#,##0.00\);_([$€-2]* &quot;-&quot;??_)"/>
    <numFmt numFmtId="172" formatCode="0.0%"/>
  </numFmts>
  <fonts count="21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8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8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8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0" fontId="17" fillId="0" borderId="0"/>
    <xf numFmtId="0" fontId="15" fillId="0" borderId="0"/>
    <xf numFmtId="0" fontId="13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0" fontId="11" fillId="0" borderId="0"/>
    <xf numFmtId="0" fontId="13" fillId="0" borderId="0"/>
    <xf numFmtId="9" fontId="3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</cellStyleXfs>
  <cellXfs count="249">
    <xf numFmtId="0" fontId="0" fillId="0" borderId="0" xfId="0"/>
    <xf numFmtId="0" fontId="3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16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5" fontId="2" fillId="0" borderId="0" xfId="1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165" fontId="2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7" fontId="1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right" vertical="center"/>
    </xf>
    <xf numFmtId="164" fontId="0" fillId="0" borderId="3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vertical="center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center" vertical="center"/>
    </xf>
    <xf numFmtId="37" fontId="0" fillId="0" borderId="0" xfId="1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43" fontId="0" fillId="0" borderId="0" xfId="1" applyFont="1" applyFill="1" applyBorder="1" applyAlignment="1">
      <alignment horizontal="right" vertical="center"/>
    </xf>
    <xf numFmtId="164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center" vertical="center"/>
    </xf>
    <xf numFmtId="41" fontId="8" fillId="0" borderId="0" xfId="1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vertical="center"/>
    </xf>
    <xf numFmtId="165" fontId="2" fillId="0" borderId="3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164" fontId="0" fillId="0" borderId="0" xfId="20" applyNumberFormat="1" applyFont="1" applyFill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right" vertical="center"/>
    </xf>
    <xf numFmtId="43" fontId="2" fillId="0" borderId="0" xfId="1" applyFont="1" applyFill="1" applyAlignment="1">
      <alignment horizontal="right" vertical="center"/>
    </xf>
    <xf numFmtId="165" fontId="0" fillId="0" borderId="0" xfId="0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right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horizontal="right" vertical="center"/>
    </xf>
    <xf numFmtId="37" fontId="0" fillId="0" borderId="0" xfId="1" quotePrefix="1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43" fontId="0" fillId="0" borderId="0" xfId="0" applyNumberFormat="1" applyFont="1" applyFill="1" applyBorder="1" applyAlignment="1">
      <alignment vertical="center"/>
    </xf>
    <xf numFmtId="164" fontId="0" fillId="0" borderId="0" xfId="20" applyNumberFormat="1" applyFont="1" applyFill="1" applyBorder="1" applyAlignment="1">
      <alignment horizontal="right" vertical="center"/>
    </xf>
    <xf numFmtId="43" fontId="20" fillId="0" borderId="0" xfId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0" xfId="0" quotePrefix="1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quotePrefix="1" applyFill="1" applyAlignment="1">
      <alignment horizontal="center" vertical="center"/>
    </xf>
    <xf numFmtId="164" fontId="3" fillId="0" borderId="0" xfId="20" applyNumberFormat="1" applyFont="1" applyFill="1" applyBorder="1" applyAlignment="1">
      <alignment horizontal="right" vertical="center"/>
    </xf>
    <xf numFmtId="43" fontId="2" fillId="0" borderId="0" xfId="0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0" fillId="0" borderId="0" xfId="0" applyNumberFormat="1" applyFill="1" applyAlignment="1">
      <alignment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>
      <alignment horizontal="right" vertical="center"/>
    </xf>
    <xf numFmtId="43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/>
    <xf numFmtId="0" fontId="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5" fontId="2" fillId="0" borderId="4" xfId="1" applyNumberFormat="1" applyFont="1" applyFill="1" applyBorder="1" applyAlignment="1">
      <alignment horizontal="right"/>
    </xf>
    <xf numFmtId="43" fontId="2" fillId="0" borderId="0" xfId="1" applyFont="1" applyFill="1" applyAlignment="1">
      <alignment horizontal="right"/>
    </xf>
    <xf numFmtId="0" fontId="10" fillId="0" borderId="0" xfId="0" applyFont="1" applyFill="1" applyBorder="1" applyAlignment="1"/>
    <xf numFmtId="43" fontId="10" fillId="0" borderId="0" xfId="1" applyFont="1" applyFill="1" applyBorder="1" applyAlignment="1"/>
    <xf numFmtId="0" fontId="0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 wrapText="1" indent="1"/>
    </xf>
    <xf numFmtId="165" fontId="2" fillId="0" borderId="0" xfId="1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5" fontId="3" fillId="0" borderId="5" xfId="1" applyNumberFormat="1" applyFont="1" applyFill="1" applyBorder="1" applyAlignment="1">
      <alignment horizontal="right" vertical="center"/>
    </xf>
    <xf numFmtId="165" fontId="11" fillId="0" borderId="0" xfId="1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right" vertical="center"/>
    </xf>
    <xf numFmtId="37" fontId="3" fillId="0" borderId="0" xfId="1" quotePrefix="1" applyNumberFormat="1" applyFont="1" applyFill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43" fontId="0" fillId="0" borderId="0" xfId="0" applyNumberFormat="1" applyFont="1" applyFill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43" fontId="0" fillId="0" borderId="0" xfId="0" applyNumberForma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0" fillId="0" borderId="4" xfId="0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5" fontId="0" fillId="0" borderId="3" xfId="0" applyNumberFormat="1" applyFont="1" applyFill="1" applyBorder="1" applyAlignment="1">
      <alignment vertical="center"/>
    </xf>
    <xf numFmtId="172" fontId="10" fillId="0" borderId="0" xfId="22" applyNumberFormat="1" applyFont="1" applyFill="1" applyAlignment="1">
      <alignment vertical="center"/>
    </xf>
    <xf numFmtId="41" fontId="10" fillId="0" borderId="0" xfId="0" applyNumberFormat="1" applyFont="1" applyFill="1" applyBorder="1" applyAlignment="1">
      <alignment vertical="center"/>
    </xf>
    <xf numFmtId="164" fontId="0" fillId="0" borderId="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/>
    </xf>
    <xf numFmtId="9" fontId="10" fillId="0" borderId="0" xfId="22" applyFont="1" applyFill="1" applyAlignment="1">
      <alignment vertical="center"/>
    </xf>
    <xf numFmtId="43" fontId="3" fillId="0" borderId="0" xfId="1" quotePrefix="1" applyFont="1" applyFill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5" fontId="0" fillId="0" borderId="0" xfId="0" applyNumberForma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43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43" fontId="0" fillId="0" borderId="4" xfId="0" applyNumberFormat="1" applyBorder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165" fontId="3" fillId="0" borderId="0" xfId="1" quotePrefix="1" applyNumberFormat="1" applyFont="1" applyFill="1" applyAlignment="1">
      <alignment horizontal="right" vertical="center"/>
    </xf>
    <xf numFmtId="1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64" fontId="0" fillId="0" borderId="3" xfId="0" applyNumberFormat="1" applyBorder="1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43" fontId="0" fillId="0" borderId="4" xfId="0" applyNumberForma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164" fontId="0" fillId="0" borderId="3" xfId="0" applyNumberFormat="1" applyFill="1" applyBorder="1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16" fontId="0" fillId="0" borderId="0" xfId="0" applyNumberFormat="1" applyAlignment="1">
      <alignment horizontal="center" vertical="center"/>
    </xf>
    <xf numFmtId="43" fontId="3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43" fontId="12" fillId="0" borderId="0" xfId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horizontal="center" vertical="center"/>
    </xf>
    <xf numFmtId="165" fontId="0" fillId="0" borderId="0" xfId="1" quotePrefix="1" applyNumberFormat="1" applyFont="1" applyFill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</cellXfs>
  <cellStyles count="28">
    <cellStyle name="Comma" xfId="1" builtinId="3"/>
    <cellStyle name="Comma 2" xfId="2" xr:uid="{00000000-0005-0000-0000-000001000000}"/>
    <cellStyle name="Comma 2 2" xfId="3" xr:uid="{00000000-0005-0000-0000-000002000000}"/>
    <cellStyle name="Comma 219" xfId="4" xr:uid="{00000000-0005-0000-0000-000003000000}"/>
    <cellStyle name="Comma 219 2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5" xfId="9" xr:uid="{00000000-0005-0000-0000-000008000000}"/>
    <cellStyle name="Comma 6" xfId="10" xr:uid="{00000000-0005-0000-0000-000009000000}"/>
    <cellStyle name="Euro" xfId="11" xr:uid="{00000000-0005-0000-0000-00000A000000}"/>
    <cellStyle name="Normal" xfId="0" builtinId="0"/>
    <cellStyle name="Normal 188 5" xfId="12" xr:uid="{00000000-0005-0000-0000-00000C000000}"/>
    <cellStyle name="Normal 191" xfId="13" xr:uid="{00000000-0005-0000-0000-00000D000000}"/>
    <cellStyle name="Normal 2" xfId="14" xr:uid="{00000000-0005-0000-0000-00000E000000}"/>
    <cellStyle name="Normal 2 14" xfId="15" xr:uid="{00000000-0005-0000-0000-00000F000000}"/>
    <cellStyle name="Normal 2 2" xfId="16" xr:uid="{00000000-0005-0000-0000-000010000000}"/>
    <cellStyle name="Normal 3" xfId="17" xr:uid="{00000000-0005-0000-0000-000011000000}"/>
    <cellStyle name="Normal 3 10 12 2" xfId="18" xr:uid="{00000000-0005-0000-0000-000012000000}"/>
    <cellStyle name="Normal 4" xfId="19" xr:uid="{00000000-0005-0000-0000-000013000000}"/>
    <cellStyle name="Normal 5" xfId="20" xr:uid="{00000000-0005-0000-0000-000014000000}"/>
    <cellStyle name="Normal 55" xfId="21" xr:uid="{00000000-0005-0000-0000-000015000000}"/>
    <cellStyle name="Percent" xfId="22" builtinId="5"/>
    <cellStyle name="เครื่องหมายจุลภาค [0]_Excel_MD97DL" xfId="23" xr:uid="{00000000-0005-0000-0000-000017000000}"/>
    <cellStyle name="เครื่องหมายจุลภาค_Excel_MD97DL" xfId="24" xr:uid="{00000000-0005-0000-0000-000018000000}"/>
    <cellStyle name="เครื่องหมายสกุลเงิน [0]_Excel_MD97DL" xfId="25" xr:uid="{00000000-0005-0000-0000-000019000000}"/>
    <cellStyle name="เครื่องหมายสกุลเงิน_Excel_MD97DL" xfId="26" xr:uid="{00000000-0005-0000-0000-00001A000000}"/>
    <cellStyle name="ปกติ_Excel_MD97DL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AC151"/>
  <sheetViews>
    <sheetView view="pageBreakPreview" zoomScale="85" zoomScaleNormal="85" zoomScaleSheetLayoutView="85" workbookViewId="0">
      <selection activeCell="D69" sqref="D69:L71"/>
    </sheetView>
  </sheetViews>
  <sheetFormatPr defaultColWidth="9.21875" defaultRowHeight="18.75" customHeight="1" x14ac:dyDescent="0.25"/>
  <cols>
    <col min="1" max="1" width="44" style="18" customWidth="1"/>
    <col min="2" max="2" width="5.88671875" style="29" bestFit="1" customWidth="1"/>
    <col min="3" max="3" width="0.77734375" style="4" customWidth="1"/>
    <col min="4" max="4" width="16.21875" style="4" customWidth="1"/>
    <col min="5" max="5" width="0.77734375" style="4" customWidth="1"/>
    <col min="6" max="6" width="16.88671875" style="4" customWidth="1"/>
    <col min="7" max="7" width="0.88671875" style="4" customWidth="1"/>
    <col min="8" max="8" width="13.5546875" style="4" customWidth="1"/>
    <col min="9" max="9" width="0.77734375" style="4" customWidth="1"/>
    <col min="10" max="10" width="13.5546875" style="4" customWidth="1"/>
    <col min="11" max="11" width="9.21875" style="115"/>
    <col min="12" max="12" width="26.77734375" style="115" customWidth="1"/>
    <col min="13" max="13" width="17.5546875" style="116" bestFit="1" customWidth="1"/>
    <col min="14" max="14" width="1.77734375" style="116" customWidth="1"/>
    <col min="15" max="15" width="2.21875" style="116" customWidth="1"/>
    <col min="16" max="16" width="1.77734375" style="116" customWidth="1"/>
    <col min="17" max="17" width="17.5546875" style="116" bestFit="1" customWidth="1"/>
    <col min="18" max="18" width="17.5546875" style="116" customWidth="1"/>
    <col min="19" max="24" width="9.21875" style="115"/>
    <col min="25" max="25" width="16.21875" style="116" bestFit="1" customWidth="1"/>
    <col min="26" max="28" width="9.21875" style="115"/>
    <col min="29" max="29" width="16.21875" style="116" bestFit="1" customWidth="1"/>
    <col min="30" max="16384" width="9.21875" style="115"/>
  </cols>
  <sheetData>
    <row r="1" spans="1:29" ht="18.75" customHeight="1" x14ac:dyDescent="0.25">
      <c r="A1" s="24" t="s">
        <v>59</v>
      </c>
    </row>
    <row r="2" spans="1:29" ht="18.75" customHeight="1" x14ac:dyDescent="0.25">
      <c r="A2" s="24" t="s">
        <v>44</v>
      </c>
    </row>
    <row r="4" spans="1:29" s="51" customFormat="1" ht="18.75" customHeight="1" x14ac:dyDescent="0.25">
      <c r="A4" s="83"/>
      <c r="B4" s="2"/>
      <c r="C4" s="41"/>
      <c r="D4" s="231" t="s">
        <v>62</v>
      </c>
      <c r="E4" s="231"/>
      <c r="F4" s="231"/>
      <c r="G4" s="41"/>
      <c r="H4" s="231" t="s">
        <v>79</v>
      </c>
      <c r="I4" s="231"/>
      <c r="J4" s="231"/>
      <c r="M4" s="114"/>
      <c r="N4" s="114"/>
      <c r="O4" s="114"/>
      <c r="P4" s="114"/>
      <c r="Q4" s="114"/>
      <c r="R4" s="114"/>
      <c r="Y4" s="114"/>
      <c r="AC4" s="114"/>
    </row>
    <row r="5" spans="1:29" s="51" customFormat="1" ht="18.75" customHeight="1" x14ac:dyDescent="0.25">
      <c r="A5" s="24"/>
      <c r="B5" s="2"/>
      <c r="C5" s="41"/>
      <c r="D5" s="231" t="s">
        <v>63</v>
      </c>
      <c r="E5" s="231"/>
      <c r="F5" s="231"/>
      <c r="G5" s="41"/>
      <c r="H5" s="231" t="s">
        <v>80</v>
      </c>
      <c r="I5" s="231"/>
      <c r="J5" s="231"/>
      <c r="M5" s="114"/>
      <c r="N5" s="114"/>
      <c r="O5" s="114"/>
      <c r="P5" s="114"/>
      <c r="Q5" s="114"/>
      <c r="R5" s="114"/>
      <c r="Y5" s="114"/>
      <c r="AC5" s="114"/>
    </row>
    <row r="6" spans="1:29" s="51" customFormat="1" ht="18.75" customHeight="1" x14ac:dyDescent="0.25">
      <c r="A6" s="24"/>
      <c r="B6" s="2"/>
      <c r="C6" s="41"/>
      <c r="D6" s="126" t="s">
        <v>170</v>
      </c>
      <c r="E6" s="40"/>
      <c r="F6" s="129" t="s">
        <v>46</v>
      </c>
      <c r="G6" s="126"/>
      <c r="H6" s="126" t="s">
        <v>170</v>
      </c>
      <c r="I6" s="40"/>
      <c r="J6" s="129" t="s">
        <v>46</v>
      </c>
      <c r="M6" s="114"/>
      <c r="N6" s="114"/>
      <c r="O6" s="114"/>
      <c r="P6" s="114"/>
      <c r="Q6" s="114"/>
      <c r="R6" s="114"/>
      <c r="Y6" s="114"/>
      <c r="AC6" s="114"/>
    </row>
    <row r="7" spans="1:29" ht="18.75" customHeight="1" x14ac:dyDescent="0.25">
      <c r="A7" s="24" t="s">
        <v>6</v>
      </c>
      <c r="B7" s="2" t="s">
        <v>7</v>
      </c>
      <c r="C7" s="41"/>
      <c r="D7" s="40">
        <v>2021</v>
      </c>
      <c r="E7" s="40"/>
      <c r="F7" s="40">
        <v>2021</v>
      </c>
      <c r="G7" s="40"/>
      <c r="H7" s="40">
        <v>2021</v>
      </c>
      <c r="I7" s="40"/>
      <c r="J7" s="40">
        <v>2021</v>
      </c>
    </row>
    <row r="8" spans="1:29" ht="18.75" customHeight="1" x14ac:dyDescent="0.25">
      <c r="A8" s="24"/>
      <c r="B8" s="2"/>
      <c r="C8" s="41"/>
      <c r="D8" s="40" t="s">
        <v>47</v>
      </c>
      <c r="E8" s="40"/>
      <c r="F8" s="40"/>
      <c r="G8" s="40"/>
      <c r="H8" s="40" t="s">
        <v>47</v>
      </c>
      <c r="I8" s="40"/>
      <c r="J8" s="40"/>
    </row>
    <row r="9" spans="1:29" ht="18.75" customHeight="1" x14ac:dyDescent="0.25">
      <c r="A9" s="24"/>
      <c r="B9" s="2"/>
      <c r="C9" s="41"/>
      <c r="D9" s="232" t="s">
        <v>45</v>
      </c>
      <c r="E9" s="232"/>
      <c r="F9" s="232"/>
      <c r="G9" s="232"/>
      <c r="H9" s="232"/>
      <c r="I9" s="232"/>
      <c r="J9" s="232"/>
    </row>
    <row r="10" spans="1:29" s="73" customFormat="1" ht="22.05" customHeight="1" x14ac:dyDescent="0.25">
      <c r="A10" s="8" t="s">
        <v>21</v>
      </c>
      <c r="B10" s="2"/>
      <c r="C10" s="41"/>
      <c r="D10" s="74"/>
      <c r="E10" s="74"/>
      <c r="F10" s="74"/>
      <c r="G10" s="74"/>
      <c r="H10" s="74"/>
      <c r="I10" s="74"/>
      <c r="J10" s="74"/>
      <c r="M10" s="108"/>
      <c r="N10" s="108"/>
      <c r="O10" s="108"/>
      <c r="P10" s="108"/>
      <c r="Q10" s="108"/>
      <c r="R10" s="108"/>
      <c r="Y10" s="108"/>
      <c r="AC10" s="108"/>
    </row>
    <row r="11" spans="1:29" s="73" customFormat="1" ht="18.75" customHeight="1" x14ac:dyDescent="0.25">
      <c r="A11" s="11" t="s">
        <v>22</v>
      </c>
      <c r="B11" s="2"/>
      <c r="C11" s="41"/>
      <c r="D11" s="77">
        <f>H11</f>
        <v>570239</v>
      </c>
      <c r="E11" s="6"/>
      <c r="F11" s="59">
        <v>220070</v>
      </c>
      <c r="G11" s="10"/>
      <c r="H11" s="77">
        <v>570239</v>
      </c>
      <c r="I11" s="74"/>
      <c r="J11" s="59">
        <v>220070</v>
      </c>
      <c r="L11" s="95"/>
      <c r="M11" s="108"/>
      <c r="N11" s="108"/>
      <c r="O11" s="108"/>
      <c r="P11" s="108"/>
      <c r="Q11" s="108"/>
      <c r="R11" s="108"/>
      <c r="Y11" s="108"/>
      <c r="AC11" s="108"/>
    </row>
    <row r="12" spans="1:29" s="73" customFormat="1" ht="18.75" customHeight="1" x14ac:dyDescent="0.25">
      <c r="A12" s="11" t="s">
        <v>121</v>
      </c>
      <c r="B12" s="2"/>
      <c r="C12" s="41"/>
      <c r="D12" s="77">
        <f>H12</f>
        <v>120966</v>
      </c>
      <c r="E12" s="6"/>
      <c r="F12" s="59">
        <v>120966</v>
      </c>
      <c r="G12" s="10"/>
      <c r="H12" s="77">
        <v>120966</v>
      </c>
      <c r="I12" s="74"/>
      <c r="J12" s="59">
        <v>120966</v>
      </c>
      <c r="L12" s="95"/>
      <c r="M12" s="108"/>
      <c r="N12" s="108"/>
      <c r="O12" s="108"/>
      <c r="P12" s="108"/>
      <c r="Q12" s="108"/>
      <c r="R12" s="108"/>
      <c r="Y12" s="108"/>
      <c r="AC12" s="108"/>
    </row>
    <row r="13" spans="1:29" s="73" customFormat="1" ht="18.75" customHeight="1" x14ac:dyDescent="0.25">
      <c r="A13" s="11" t="s">
        <v>48</v>
      </c>
      <c r="B13" s="2">
        <v>3</v>
      </c>
      <c r="C13" s="41"/>
      <c r="D13" s="60">
        <f>H13</f>
        <v>1653342</v>
      </c>
      <c r="E13" s="6"/>
      <c r="F13" s="111">
        <v>1519190</v>
      </c>
      <c r="G13" s="10"/>
      <c r="H13" s="60">
        <v>1653342</v>
      </c>
      <c r="I13" s="74"/>
      <c r="J13" s="111">
        <v>1519190</v>
      </c>
      <c r="L13" s="95"/>
      <c r="M13" s="108"/>
      <c r="N13" s="108"/>
      <c r="O13" s="108"/>
      <c r="P13" s="108"/>
      <c r="Q13" s="108"/>
      <c r="R13" s="108"/>
      <c r="Y13" s="108"/>
      <c r="AC13" s="108"/>
    </row>
    <row r="14" spans="1:29" s="73" customFormat="1" ht="18.75" customHeight="1" x14ac:dyDescent="0.25">
      <c r="A14" s="11" t="s">
        <v>0</v>
      </c>
      <c r="B14" s="2"/>
      <c r="C14" s="41"/>
      <c r="D14" s="60">
        <f>H14</f>
        <v>1463267</v>
      </c>
      <c r="E14" s="6"/>
      <c r="F14" s="59">
        <v>1097026</v>
      </c>
      <c r="G14" s="10"/>
      <c r="H14" s="60">
        <v>1463267</v>
      </c>
      <c r="I14" s="74"/>
      <c r="J14" s="59">
        <v>1097026</v>
      </c>
      <c r="L14" s="95"/>
      <c r="M14" s="108"/>
      <c r="N14" s="108"/>
      <c r="O14" s="108"/>
      <c r="P14" s="108"/>
      <c r="Q14" s="108"/>
      <c r="R14" s="108"/>
      <c r="Y14" s="108"/>
      <c r="AC14" s="108"/>
    </row>
    <row r="15" spans="1:29" s="73" customFormat="1" ht="18.75" customHeight="1" x14ac:dyDescent="0.25">
      <c r="A15" s="11" t="s">
        <v>58</v>
      </c>
      <c r="B15" s="2"/>
      <c r="C15" s="41"/>
      <c r="D15" s="77">
        <f>H15</f>
        <v>312301</v>
      </c>
      <c r="E15" s="6"/>
      <c r="F15" s="111">
        <v>178678</v>
      </c>
      <c r="G15" s="10"/>
      <c r="H15" s="77">
        <v>312301</v>
      </c>
      <c r="I15" s="74"/>
      <c r="J15" s="111">
        <v>178678</v>
      </c>
      <c r="L15" s="95"/>
      <c r="M15" s="108"/>
      <c r="N15" s="108"/>
      <c r="O15" s="108"/>
      <c r="P15" s="108"/>
      <c r="Q15" s="108"/>
      <c r="R15" s="108"/>
      <c r="Y15" s="108"/>
      <c r="AC15" s="108"/>
    </row>
    <row r="16" spans="1:29" s="73" customFormat="1" ht="18.75" customHeight="1" x14ac:dyDescent="0.25">
      <c r="A16" s="6" t="s">
        <v>23</v>
      </c>
      <c r="B16" s="79"/>
      <c r="C16" s="41"/>
      <c r="D16" s="19">
        <f>SUM(D11:D15)</f>
        <v>4120115</v>
      </c>
      <c r="E16" s="94"/>
      <c r="F16" s="19">
        <f>SUM(F11:F15)</f>
        <v>3135930</v>
      </c>
      <c r="G16" s="94"/>
      <c r="H16" s="19">
        <f>SUM(H11:H15)</f>
        <v>4120115</v>
      </c>
      <c r="I16" s="94"/>
      <c r="J16" s="19">
        <f>SUM(J11:J15)</f>
        <v>3135930</v>
      </c>
      <c r="M16" s="108"/>
      <c r="N16" s="108"/>
      <c r="O16" s="108"/>
      <c r="P16" s="108"/>
      <c r="Q16" s="108"/>
      <c r="R16" s="108"/>
      <c r="Y16" s="108"/>
      <c r="AC16" s="108"/>
    </row>
    <row r="17" spans="1:29" s="73" customFormat="1" ht="18.75" customHeight="1" x14ac:dyDescent="0.25">
      <c r="A17" s="6"/>
      <c r="B17" s="79"/>
      <c r="C17" s="41"/>
      <c r="D17" s="10"/>
      <c r="E17" s="10"/>
      <c r="F17" s="10"/>
      <c r="G17" s="10"/>
      <c r="H17" s="10"/>
      <c r="I17" s="10"/>
      <c r="J17" s="10"/>
      <c r="M17" s="108"/>
      <c r="N17" s="108"/>
      <c r="O17" s="108"/>
      <c r="P17" s="108"/>
      <c r="Q17" s="108"/>
      <c r="R17" s="108"/>
      <c r="Y17" s="108"/>
      <c r="AC17" s="108"/>
    </row>
    <row r="18" spans="1:29" s="73" customFormat="1" ht="18.75" customHeight="1" x14ac:dyDescent="0.25">
      <c r="A18" s="8" t="s">
        <v>24</v>
      </c>
      <c r="B18" s="80"/>
      <c r="C18" s="41"/>
      <c r="D18" s="10"/>
      <c r="E18" s="10"/>
      <c r="F18" s="10"/>
      <c r="G18" s="10"/>
      <c r="H18" s="10"/>
      <c r="I18" s="10"/>
      <c r="J18" s="10"/>
      <c r="M18" s="108"/>
      <c r="N18" s="108"/>
      <c r="O18" s="108"/>
      <c r="P18" s="108"/>
      <c r="Q18" s="108"/>
      <c r="R18" s="108"/>
      <c r="Y18" s="108"/>
      <c r="AC18" s="108"/>
    </row>
    <row r="19" spans="1:29" s="73" customFormat="1" ht="18.75" customHeight="1" x14ac:dyDescent="0.25">
      <c r="A19" s="11" t="s">
        <v>118</v>
      </c>
      <c r="B19" s="2">
        <v>4</v>
      </c>
      <c r="C19" s="41"/>
      <c r="D19" s="10">
        <f>H19</f>
        <v>4920889</v>
      </c>
      <c r="E19" s="10"/>
      <c r="F19" s="77">
        <v>4164014</v>
      </c>
      <c r="G19" s="10"/>
      <c r="H19" s="10">
        <v>4920889</v>
      </c>
      <c r="I19" s="10"/>
      <c r="J19" s="77">
        <v>4164014</v>
      </c>
      <c r="M19" s="108"/>
      <c r="N19" s="108"/>
      <c r="O19" s="108"/>
      <c r="P19" s="108"/>
      <c r="Q19" s="108"/>
      <c r="R19" s="108"/>
      <c r="Y19" s="108"/>
      <c r="AC19" s="108"/>
    </row>
    <row r="20" spans="1:29" s="73" customFormat="1" ht="18.75" customHeight="1" x14ac:dyDescent="0.25">
      <c r="A20" s="11" t="s">
        <v>129</v>
      </c>
      <c r="B20" s="2">
        <v>5</v>
      </c>
      <c r="C20" s="41"/>
      <c r="D20" s="10">
        <v>19789866</v>
      </c>
      <c r="E20" s="10"/>
      <c r="F20" s="10">
        <v>17911888</v>
      </c>
      <c r="G20" s="10"/>
      <c r="H20" s="10">
        <v>7785440</v>
      </c>
      <c r="I20" s="10"/>
      <c r="J20" s="10">
        <v>7785440</v>
      </c>
      <c r="M20" s="108"/>
      <c r="N20" s="108"/>
      <c r="O20" s="108"/>
      <c r="P20" s="108"/>
      <c r="Q20" s="108"/>
      <c r="R20" s="108"/>
      <c r="Y20" s="108"/>
      <c r="AC20" s="108"/>
    </row>
    <row r="21" spans="1:29" s="73" customFormat="1" ht="18.75" customHeight="1" x14ac:dyDescent="0.25">
      <c r="A21" s="11" t="s">
        <v>61</v>
      </c>
      <c r="B21" s="2">
        <v>5</v>
      </c>
      <c r="C21" s="41"/>
      <c r="D21" s="138">
        <v>0</v>
      </c>
      <c r="E21" s="10"/>
      <c r="F21" s="138">
        <v>0</v>
      </c>
      <c r="G21" s="10"/>
      <c r="H21" s="101">
        <v>1288624</v>
      </c>
      <c r="I21" s="10"/>
      <c r="J21" s="101">
        <v>1288624</v>
      </c>
      <c r="L21" s="95"/>
      <c r="M21" s="108"/>
      <c r="N21" s="108"/>
      <c r="O21" s="108"/>
      <c r="P21" s="108"/>
      <c r="Q21" s="108"/>
      <c r="R21" s="108"/>
      <c r="Y21" s="108"/>
      <c r="AC21" s="108"/>
    </row>
    <row r="22" spans="1:29" s="73" customFormat="1" ht="18.75" customHeight="1" x14ac:dyDescent="0.25">
      <c r="A22" s="11" t="s">
        <v>25</v>
      </c>
      <c r="B22" s="2">
        <v>6</v>
      </c>
      <c r="C22" s="41"/>
      <c r="D22" s="10">
        <f>H22</f>
        <v>2637404</v>
      </c>
      <c r="E22" s="10"/>
      <c r="F22" s="77">
        <v>2694284</v>
      </c>
      <c r="G22" s="10"/>
      <c r="H22" s="10">
        <v>2637404</v>
      </c>
      <c r="I22" s="10"/>
      <c r="J22" s="77">
        <v>2694284</v>
      </c>
      <c r="L22" s="95"/>
      <c r="M22" s="108"/>
      <c r="N22" s="108"/>
      <c r="O22" s="108"/>
      <c r="P22" s="108"/>
      <c r="Q22" s="108"/>
      <c r="R22" s="108"/>
      <c r="Y22" s="108"/>
      <c r="AC22" s="108"/>
    </row>
    <row r="23" spans="1:29" s="73" customFormat="1" ht="18.75" customHeight="1" x14ac:dyDescent="0.25">
      <c r="A23" s="11" t="s">
        <v>1</v>
      </c>
      <c r="B23" s="80"/>
      <c r="C23" s="41"/>
      <c r="D23" s="10">
        <f>H23</f>
        <v>3943</v>
      </c>
      <c r="E23" s="10"/>
      <c r="F23" s="10">
        <v>4618</v>
      </c>
      <c r="G23" s="10"/>
      <c r="H23" s="10">
        <v>3943</v>
      </c>
      <c r="I23" s="10"/>
      <c r="J23" s="10">
        <v>4618</v>
      </c>
      <c r="K23" s="117"/>
      <c r="L23" s="95"/>
      <c r="M23" s="108"/>
      <c r="N23" s="108"/>
      <c r="O23" s="108"/>
      <c r="P23" s="108"/>
      <c r="Q23" s="108"/>
      <c r="R23" s="108"/>
      <c r="Y23" s="108"/>
      <c r="AC23" s="108"/>
    </row>
    <row r="24" spans="1:29" s="73" customFormat="1" ht="18.75" customHeight="1" x14ac:dyDescent="0.25">
      <c r="A24" s="6" t="s">
        <v>26</v>
      </c>
      <c r="B24" s="90"/>
      <c r="C24" s="12"/>
      <c r="D24" s="19">
        <f>SUM(D19:D23)</f>
        <v>27352102</v>
      </c>
      <c r="E24" s="94"/>
      <c r="F24" s="19">
        <f>SUM(F19:F23)</f>
        <v>24774804</v>
      </c>
      <c r="G24" s="94"/>
      <c r="H24" s="19">
        <f>SUM(H19:H23)</f>
        <v>16636300</v>
      </c>
      <c r="I24" s="94"/>
      <c r="J24" s="19">
        <f>SUM(J19:J23)</f>
        <v>15936980</v>
      </c>
      <c r="M24" s="108"/>
      <c r="N24" s="108"/>
      <c r="O24" s="108"/>
      <c r="P24" s="108"/>
      <c r="Q24" s="108"/>
      <c r="R24" s="108"/>
      <c r="Y24" s="108"/>
      <c r="AC24" s="108"/>
    </row>
    <row r="25" spans="1:29" s="73" customFormat="1" ht="18.45" customHeight="1" x14ac:dyDescent="0.25">
      <c r="A25" s="6"/>
      <c r="B25" s="90"/>
      <c r="C25" s="12"/>
      <c r="D25" s="21"/>
      <c r="E25" s="94"/>
      <c r="F25" s="21"/>
      <c r="G25" s="94"/>
      <c r="H25" s="21"/>
      <c r="I25" s="94"/>
      <c r="J25" s="21"/>
      <c r="M25" s="108"/>
      <c r="N25" s="108"/>
      <c r="O25" s="108"/>
      <c r="P25" s="108"/>
      <c r="Q25" s="108"/>
      <c r="R25" s="108"/>
      <c r="Y25" s="108"/>
      <c r="AC25" s="108"/>
    </row>
    <row r="26" spans="1:29" s="144" customFormat="1" ht="17.399999999999999" customHeight="1" thickBot="1" x14ac:dyDescent="0.35">
      <c r="A26" s="139" t="s">
        <v>27</v>
      </c>
      <c r="B26" s="140"/>
      <c r="C26" s="141"/>
      <c r="D26" s="142">
        <f>SUM(D16+D24)</f>
        <v>31472217</v>
      </c>
      <c r="E26" s="143"/>
      <c r="F26" s="142">
        <f>SUM(F16+F24)</f>
        <v>27910734</v>
      </c>
      <c r="G26" s="143"/>
      <c r="H26" s="142">
        <f>SUM(H16+H24)</f>
        <v>20756415</v>
      </c>
      <c r="I26" s="143"/>
      <c r="J26" s="142">
        <f>SUM(J16+J24)</f>
        <v>19072910</v>
      </c>
      <c r="M26" s="145"/>
      <c r="N26" s="145"/>
      <c r="O26" s="145"/>
      <c r="P26" s="145"/>
      <c r="Q26" s="145"/>
      <c r="R26" s="145"/>
      <c r="Y26" s="145"/>
      <c r="AC26" s="145"/>
    </row>
    <row r="27" spans="1:29" s="144" customFormat="1" ht="13.5" customHeight="1" thickTop="1" x14ac:dyDescent="0.3">
      <c r="A27" s="139"/>
      <c r="B27" s="140"/>
      <c r="C27" s="141"/>
      <c r="D27" s="148"/>
      <c r="E27" s="143"/>
      <c r="F27" s="148"/>
      <c r="G27" s="143"/>
      <c r="H27" s="148"/>
      <c r="I27" s="143"/>
      <c r="J27" s="148"/>
      <c r="M27" s="145"/>
      <c r="N27" s="145"/>
      <c r="O27" s="145"/>
      <c r="P27" s="145"/>
      <c r="Q27" s="145"/>
      <c r="R27" s="145"/>
      <c r="Y27" s="145"/>
      <c r="AC27" s="145"/>
    </row>
    <row r="28" spans="1:29" s="51" customFormat="1" ht="18.75" customHeight="1" x14ac:dyDescent="0.25">
      <c r="A28" s="24" t="s">
        <v>59</v>
      </c>
      <c r="B28" s="2"/>
      <c r="C28" s="14"/>
      <c r="D28" s="15"/>
      <c r="E28" s="15"/>
      <c r="F28" s="15"/>
      <c r="G28" s="15"/>
      <c r="H28" s="15"/>
      <c r="I28" s="15"/>
      <c r="J28" s="15"/>
      <c r="M28" s="114"/>
      <c r="N28" s="114"/>
      <c r="O28" s="114"/>
      <c r="P28" s="114"/>
      <c r="Q28" s="114"/>
      <c r="R28" s="114"/>
      <c r="Y28" s="114"/>
      <c r="AC28" s="114"/>
    </row>
    <row r="29" spans="1:29" ht="18.75" customHeight="1" x14ac:dyDescent="0.25">
      <c r="A29" s="24" t="s">
        <v>44</v>
      </c>
      <c r="B29" s="2"/>
      <c r="C29" s="11"/>
      <c r="D29" s="11"/>
      <c r="E29" s="11"/>
      <c r="F29" s="11"/>
      <c r="G29" s="11"/>
      <c r="H29" s="11"/>
      <c r="I29" s="11"/>
      <c r="J29" s="11"/>
    </row>
    <row r="30" spans="1:29" ht="15" customHeight="1" x14ac:dyDescent="0.25">
      <c r="A30" s="24"/>
      <c r="B30" s="2"/>
      <c r="C30" s="11"/>
      <c r="D30" s="11"/>
      <c r="E30" s="11"/>
      <c r="F30" s="11"/>
      <c r="G30" s="11"/>
      <c r="H30" s="11"/>
      <c r="I30" s="11"/>
      <c r="J30" s="11"/>
    </row>
    <row r="31" spans="1:29" s="51" customFormat="1" ht="18.75" customHeight="1" x14ac:dyDescent="0.25">
      <c r="A31" s="83"/>
      <c r="B31" s="2"/>
      <c r="C31" s="41"/>
      <c r="D31" s="231" t="s">
        <v>62</v>
      </c>
      <c r="E31" s="231"/>
      <c r="F31" s="231"/>
      <c r="G31" s="41"/>
      <c r="H31" s="231" t="s">
        <v>79</v>
      </c>
      <c r="I31" s="231"/>
      <c r="J31" s="231"/>
      <c r="M31" s="114"/>
      <c r="N31" s="114"/>
      <c r="O31" s="114"/>
      <c r="P31" s="114"/>
      <c r="Q31" s="114"/>
      <c r="R31" s="114"/>
      <c r="Y31" s="114"/>
      <c r="AC31" s="114"/>
    </row>
    <row r="32" spans="1:29" s="51" customFormat="1" ht="18.75" customHeight="1" x14ac:dyDescent="0.25">
      <c r="A32" s="83"/>
      <c r="B32" s="2"/>
      <c r="C32" s="41"/>
      <c r="D32" s="231" t="s">
        <v>63</v>
      </c>
      <c r="E32" s="231"/>
      <c r="F32" s="231"/>
      <c r="G32" s="41"/>
      <c r="H32" s="231" t="s">
        <v>80</v>
      </c>
      <c r="I32" s="231"/>
      <c r="J32" s="231"/>
      <c r="M32" s="114"/>
      <c r="N32" s="114"/>
      <c r="O32" s="114"/>
      <c r="P32" s="114"/>
      <c r="Q32" s="114"/>
      <c r="R32" s="114"/>
      <c r="Y32" s="114"/>
      <c r="AC32" s="114"/>
    </row>
    <row r="33" spans="1:29" s="51" customFormat="1" ht="18.75" customHeight="1" x14ac:dyDescent="0.25">
      <c r="A33" s="24"/>
      <c r="B33" s="2"/>
      <c r="C33" s="41"/>
      <c r="D33" s="126" t="str">
        <f>D6</f>
        <v>30 September</v>
      </c>
      <c r="E33" s="40"/>
      <c r="F33" s="129" t="s">
        <v>46</v>
      </c>
      <c r="G33" s="40"/>
      <c r="H33" s="126" t="str">
        <f>H6</f>
        <v>30 September</v>
      </c>
      <c r="I33" s="40"/>
      <c r="J33" s="129" t="s">
        <v>46</v>
      </c>
      <c r="M33" s="114"/>
      <c r="N33" s="114"/>
      <c r="O33" s="114"/>
      <c r="P33" s="114"/>
      <c r="Q33" s="114"/>
      <c r="R33" s="114"/>
      <c r="Y33" s="114"/>
      <c r="AC33" s="114"/>
    </row>
    <row r="34" spans="1:29" ht="18.75" customHeight="1" x14ac:dyDescent="0.25">
      <c r="A34" s="24" t="s">
        <v>18</v>
      </c>
      <c r="B34" s="229" t="s">
        <v>7</v>
      </c>
      <c r="C34" s="41"/>
      <c r="D34" s="40">
        <v>2021</v>
      </c>
      <c r="E34" s="40"/>
      <c r="F34" s="40">
        <v>2021</v>
      </c>
      <c r="G34" s="40"/>
      <c r="H34" s="40">
        <v>2021</v>
      </c>
      <c r="I34" s="40"/>
      <c r="J34" s="40">
        <v>2021</v>
      </c>
    </row>
    <row r="35" spans="1:29" ht="18.75" customHeight="1" x14ac:dyDescent="0.25">
      <c r="A35" s="24"/>
      <c r="B35" s="2"/>
      <c r="C35" s="41"/>
      <c r="D35" s="40" t="s">
        <v>47</v>
      </c>
      <c r="E35" s="40"/>
      <c r="F35" s="40"/>
      <c r="G35" s="40"/>
      <c r="H35" s="40" t="s">
        <v>47</v>
      </c>
      <c r="I35" s="40"/>
      <c r="J35" s="40"/>
    </row>
    <row r="36" spans="1:29" ht="18.75" customHeight="1" x14ac:dyDescent="0.25">
      <c r="A36" s="11"/>
      <c r="B36" s="2"/>
      <c r="C36" s="41"/>
      <c r="D36" s="232" t="s">
        <v>45</v>
      </c>
      <c r="E36" s="232"/>
      <c r="F36" s="232"/>
      <c r="G36" s="232"/>
      <c r="H36" s="232"/>
      <c r="I36" s="232"/>
      <c r="J36" s="232"/>
    </row>
    <row r="37" spans="1:29" ht="18.75" customHeight="1" x14ac:dyDescent="0.25">
      <c r="A37" s="8" t="s">
        <v>28</v>
      </c>
      <c r="B37" s="2"/>
      <c r="C37" s="41"/>
      <c r="D37" s="74"/>
      <c r="E37" s="74"/>
      <c r="F37" s="74"/>
      <c r="G37" s="74"/>
      <c r="H37" s="74"/>
      <c r="I37" s="74"/>
      <c r="J37" s="74"/>
    </row>
    <row r="38" spans="1:29" ht="18.75" customHeight="1" x14ac:dyDescent="0.25">
      <c r="A38" s="11" t="s">
        <v>93</v>
      </c>
      <c r="B38" s="2">
        <v>3</v>
      </c>
      <c r="C38" s="41"/>
      <c r="D38" s="75">
        <f>H38</f>
        <v>1288411</v>
      </c>
      <c r="E38" s="87"/>
      <c r="F38" s="59">
        <v>1088790</v>
      </c>
      <c r="G38" s="10"/>
      <c r="H38" s="75">
        <v>1288411</v>
      </c>
      <c r="I38" s="10"/>
      <c r="J38" s="59">
        <v>1088790</v>
      </c>
    </row>
    <row r="39" spans="1:29" ht="18.75" customHeight="1" x14ac:dyDescent="0.25">
      <c r="A39" s="11" t="s">
        <v>64</v>
      </c>
      <c r="B39" s="2"/>
      <c r="C39" s="41"/>
      <c r="D39" s="75">
        <v>0</v>
      </c>
      <c r="E39" s="87"/>
      <c r="F39" s="59">
        <v>115000</v>
      </c>
      <c r="G39" s="10"/>
      <c r="H39" s="75">
        <v>0</v>
      </c>
      <c r="I39" s="10"/>
      <c r="J39" s="59">
        <v>115000</v>
      </c>
    </row>
    <row r="40" spans="1:29" ht="18.75" customHeight="1" x14ac:dyDescent="0.25">
      <c r="A40" s="11" t="s">
        <v>138</v>
      </c>
      <c r="B40" s="2"/>
      <c r="C40" s="41"/>
      <c r="D40" s="75">
        <f>H40</f>
        <v>96103</v>
      </c>
      <c r="E40" s="87"/>
      <c r="F40" s="59">
        <v>0</v>
      </c>
      <c r="G40" s="10"/>
      <c r="H40" s="75">
        <v>96103</v>
      </c>
      <c r="I40" s="10"/>
      <c r="J40" s="59">
        <v>0</v>
      </c>
    </row>
    <row r="41" spans="1:29" ht="18.75" customHeight="1" x14ac:dyDescent="0.25">
      <c r="A41" s="11" t="s">
        <v>39</v>
      </c>
      <c r="B41" s="2"/>
      <c r="C41" s="41"/>
      <c r="D41" s="75">
        <f>H41</f>
        <v>70108</v>
      </c>
      <c r="E41" s="87"/>
      <c r="F41" s="59">
        <v>55947</v>
      </c>
      <c r="G41" s="10"/>
      <c r="H41" s="75">
        <v>70108</v>
      </c>
      <c r="I41" s="10"/>
      <c r="J41" s="59">
        <v>55947</v>
      </c>
    </row>
    <row r="42" spans="1:29" ht="18.75" customHeight="1" x14ac:dyDescent="0.25">
      <c r="A42" s="6" t="s">
        <v>29</v>
      </c>
      <c r="B42" s="2"/>
      <c r="C42" s="41"/>
      <c r="D42" s="19">
        <f>SUM(D38:D41)</f>
        <v>1454622</v>
      </c>
      <c r="E42" s="94"/>
      <c r="F42" s="19">
        <f>SUM(F38:F41)</f>
        <v>1259737</v>
      </c>
      <c r="G42" s="94"/>
      <c r="H42" s="19">
        <f>SUM(H38:H41)</f>
        <v>1454622</v>
      </c>
      <c r="I42" s="94"/>
      <c r="J42" s="19">
        <f>SUM(J38:J41)</f>
        <v>1259737</v>
      </c>
    </row>
    <row r="43" spans="1:29" ht="15" customHeight="1" x14ac:dyDescent="0.25">
      <c r="A43" s="6"/>
      <c r="B43" s="2"/>
      <c r="C43" s="41"/>
      <c r="D43" s="10"/>
      <c r="E43" s="10"/>
      <c r="F43" s="10"/>
      <c r="G43" s="10"/>
      <c r="H43" s="10"/>
      <c r="I43" s="10"/>
      <c r="J43" s="10"/>
    </row>
    <row r="44" spans="1:29" ht="18.75" customHeight="1" x14ac:dyDescent="0.25">
      <c r="A44" s="8" t="s">
        <v>30</v>
      </c>
      <c r="B44" s="2"/>
      <c r="C44" s="41"/>
      <c r="D44" s="10"/>
      <c r="E44" s="10"/>
      <c r="F44" s="10"/>
      <c r="G44" s="10"/>
      <c r="H44" s="10"/>
      <c r="I44" s="10"/>
      <c r="J44" s="10"/>
    </row>
    <row r="45" spans="1:29" ht="18.45" customHeight="1" x14ac:dyDescent="0.25">
      <c r="A45" s="11" t="s">
        <v>102</v>
      </c>
      <c r="B45" s="2"/>
      <c r="C45" s="41"/>
      <c r="D45" s="78">
        <f>H45</f>
        <v>166543</v>
      </c>
      <c r="E45" s="10"/>
      <c r="F45" s="78">
        <v>161246</v>
      </c>
      <c r="G45" s="10"/>
      <c r="H45" s="78">
        <v>166543</v>
      </c>
      <c r="I45" s="10"/>
      <c r="J45" s="78">
        <v>161246</v>
      </c>
    </row>
    <row r="46" spans="1:29" ht="18.75" customHeight="1" x14ac:dyDescent="0.25">
      <c r="A46" s="11" t="s">
        <v>50</v>
      </c>
      <c r="B46" s="2"/>
      <c r="C46" s="41"/>
      <c r="D46" s="78">
        <f>H46</f>
        <v>626920</v>
      </c>
      <c r="E46" s="10"/>
      <c r="F46" s="78">
        <v>449090</v>
      </c>
      <c r="G46" s="10"/>
      <c r="H46" s="78">
        <v>626920</v>
      </c>
      <c r="I46" s="10"/>
      <c r="J46" s="78">
        <v>449090</v>
      </c>
      <c r="L46" s="170"/>
    </row>
    <row r="47" spans="1:29" ht="18.75" customHeight="1" x14ac:dyDescent="0.25">
      <c r="A47" s="6" t="s">
        <v>31</v>
      </c>
      <c r="B47" s="2"/>
      <c r="C47" s="41"/>
      <c r="D47" s="19">
        <f>SUM(D45:D46)</f>
        <v>793463</v>
      </c>
      <c r="E47" s="94"/>
      <c r="F47" s="19">
        <f>SUM(F45:F46)</f>
        <v>610336</v>
      </c>
      <c r="G47" s="94"/>
      <c r="H47" s="19">
        <f>SUM(H45:H46)</f>
        <v>793463</v>
      </c>
      <c r="I47" s="94"/>
      <c r="J47" s="19">
        <f>SUM(J45:J46)</f>
        <v>610336</v>
      </c>
    </row>
    <row r="48" spans="1:29" ht="18.45" customHeight="1" x14ac:dyDescent="0.25">
      <c r="A48" s="6"/>
      <c r="B48" s="2"/>
      <c r="C48" s="41"/>
      <c r="D48" s="175"/>
      <c r="E48" s="94"/>
      <c r="F48" s="175"/>
      <c r="G48" s="94"/>
      <c r="H48" s="175"/>
      <c r="I48" s="94"/>
      <c r="J48" s="175"/>
    </row>
    <row r="49" spans="1:12" ht="18.45" customHeight="1" x14ac:dyDescent="0.25">
      <c r="A49" s="6" t="s">
        <v>32</v>
      </c>
      <c r="B49" s="2"/>
      <c r="C49" s="41"/>
      <c r="D49" s="100">
        <f>SUM(D42+D47)</f>
        <v>2248085</v>
      </c>
      <c r="E49" s="93"/>
      <c r="F49" s="100">
        <f>SUM(F42+F47)</f>
        <v>1870073</v>
      </c>
      <c r="G49" s="93"/>
      <c r="H49" s="100">
        <f>SUM(H42+H47)</f>
        <v>2248085</v>
      </c>
      <c r="I49" s="93"/>
      <c r="J49" s="100">
        <f>SUM(J42+J47)</f>
        <v>1870073</v>
      </c>
    </row>
    <row r="50" spans="1:12" ht="13.8" x14ac:dyDescent="0.25">
      <c r="A50" s="6"/>
      <c r="B50" s="2"/>
      <c r="C50" s="41"/>
      <c r="D50" s="15"/>
      <c r="E50" s="15"/>
      <c r="F50" s="15"/>
      <c r="G50" s="15"/>
      <c r="H50" s="15"/>
      <c r="I50" s="15"/>
      <c r="J50" s="15"/>
    </row>
    <row r="51" spans="1:12" ht="18.75" customHeight="1" x14ac:dyDescent="0.25">
      <c r="A51" s="8" t="s">
        <v>33</v>
      </c>
      <c r="B51" s="2"/>
      <c r="C51" s="41"/>
      <c r="D51" s="74"/>
      <c r="E51" s="74"/>
      <c r="F51" s="74"/>
      <c r="G51" s="74"/>
      <c r="H51" s="74"/>
      <c r="I51" s="74"/>
      <c r="J51" s="74"/>
    </row>
    <row r="52" spans="1:12" ht="18.75" customHeight="1" x14ac:dyDescent="0.25">
      <c r="A52" s="11" t="s">
        <v>34</v>
      </c>
      <c r="B52" s="2"/>
      <c r="C52" s="41"/>
      <c r="D52" s="74"/>
      <c r="E52" s="74"/>
      <c r="F52" s="74"/>
      <c r="G52" s="74"/>
      <c r="H52" s="74"/>
      <c r="I52" s="74"/>
      <c r="J52" s="74"/>
    </row>
    <row r="53" spans="1:12" ht="18.75" customHeight="1" x14ac:dyDescent="0.25">
      <c r="A53" s="146" t="s">
        <v>81</v>
      </c>
      <c r="B53" s="2"/>
      <c r="C53" s="41"/>
      <c r="D53" s="48"/>
      <c r="E53" s="84"/>
      <c r="F53" s="48"/>
      <c r="G53" s="84"/>
      <c r="H53" s="48"/>
      <c r="I53" s="84"/>
      <c r="J53" s="48"/>
    </row>
    <row r="54" spans="1:12" ht="16.8" customHeight="1" x14ac:dyDescent="0.25">
      <c r="A54" s="147" t="s">
        <v>89</v>
      </c>
      <c r="B54" s="2"/>
      <c r="C54" s="41"/>
      <c r="D54" s="15"/>
      <c r="E54" s="121"/>
      <c r="F54" s="15"/>
      <c r="G54" s="121"/>
      <c r="H54" s="15"/>
      <c r="I54" s="121"/>
      <c r="J54" s="15"/>
    </row>
    <row r="55" spans="1:12" ht="16.8" customHeight="1" thickBot="1" x14ac:dyDescent="0.3">
      <c r="A55" s="147" t="s">
        <v>90</v>
      </c>
      <c r="B55" s="2"/>
      <c r="C55" s="41"/>
      <c r="D55" s="171">
        <v>201600</v>
      </c>
      <c r="E55" s="84"/>
      <c r="F55" s="171">
        <v>201600</v>
      </c>
      <c r="G55" s="84"/>
      <c r="H55" s="171">
        <v>201600</v>
      </c>
      <c r="I55" s="84"/>
      <c r="J55" s="171">
        <v>201600</v>
      </c>
    </row>
    <row r="56" spans="1:12" ht="16.8" customHeight="1" thickTop="1" x14ac:dyDescent="0.25">
      <c r="A56" s="11" t="s">
        <v>94</v>
      </c>
      <c r="B56" s="2"/>
      <c r="C56" s="41"/>
      <c r="D56" s="48"/>
      <c r="E56" s="74"/>
      <c r="F56" s="48"/>
      <c r="G56" s="74"/>
      <c r="H56" s="48"/>
      <c r="I56" s="74"/>
      <c r="J56" s="48"/>
    </row>
    <row r="57" spans="1:12" ht="19.2" customHeight="1" x14ac:dyDescent="0.25">
      <c r="A57" s="147" t="s">
        <v>89</v>
      </c>
      <c r="B57" s="2"/>
      <c r="C57" s="41"/>
      <c r="D57" s="10"/>
      <c r="E57" s="74"/>
      <c r="F57" s="10"/>
      <c r="G57" s="74"/>
      <c r="H57" s="10"/>
      <c r="I57" s="74"/>
      <c r="J57" s="10"/>
    </row>
    <row r="58" spans="1:12" ht="19.2" customHeight="1" x14ac:dyDescent="0.25">
      <c r="A58" s="147" t="s">
        <v>90</v>
      </c>
      <c r="B58" s="2"/>
      <c r="C58" s="41"/>
      <c r="D58" s="10">
        <v>201600</v>
      </c>
      <c r="E58" s="74"/>
      <c r="F58" s="10">
        <v>201600</v>
      </c>
      <c r="G58" s="74"/>
      <c r="H58" s="10">
        <v>201600</v>
      </c>
      <c r="I58" s="74"/>
      <c r="J58" s="10">
        <v>201600</v>
      </c>
    </row>
    <row r="59" spans="1:12" ht="18.75" customHeight="1" x14ac:dyDescent="0.25">
      <c r="A59" s="11" t="s">
        <v>55</v>
      </c>
      <c r="B59" s="2"/>
      <c r="C59" s="41"/>
      <c r="D59" s="10"/>
      <c r="E59" s="10"/>
      <c r="F59" s="10"/>
      <c r="G59" s="10"/>
      <c r="H59" s="10"/>
      <c r="I59" s="10"/>
      <c r="J59" s="10"/>
    </row>
    <row r="60" spans="1:12" ht="18.75" customHeight="1" x14ac:dyDescent="0.25">
      <c r="A60" s="11" t="s">
        <v>35</v>
      </c>
      <c r="B60" s="2"/>
      <c r="C60" s="41"/>
      <c r="D60" s="10"/>
      <c r="E60" s="10"/>
      <c r="F60" s="10"/>
      <c r="G60" s="10"/>
      <c r="H60" s="10"/>
      <c r="I60" s="10"/>
      <c r="J60" s="10"/>
    </row>
    <row r="61" spans="1:12" ht="18.75" customHeight="1" x14ac:dyDescent="0.25">
      <c r="A61" s="31" t="s">
        <v>95</v>
      </c>
      <c r="B61" s="2"/>
      <c r="C61" s="41"/>
      <c r="D61" s="10">
        <v>20160</v>
      </c>
      <c r="E61" s="10"/>
      <c r="F61" s="10">
        <v>20160</v>
      </c>
      <c r="G61" s="10"/>
      <c r="H61" s="10">
        <v>20160</v>
      </c>
      <c r="I61" s="10"/>
      <c r="J61" s="91">
        <v>20160</v>
      </c>
    </row>
    <row r="62" spans="1:12" ht="18.75" customHeight="1" x14ac:dyDescent="0.25">
      <c r="A62" s="31" t="s">
        <v>65</v>
      </c>
      <c r="B62" s="2"/>
      <c r="C62" s="41"/>
      <c r="D62" s="10">
        <v>2500000</v>
      </c>
      <c r="E62" s="10"/>
      <c r="F62" s="10">
        <v>2500000</v>
      </c>
      <c r="G62" s="10"/>
      <c r="H62" s="10">
        <v>2500000</v>
      </c>
      <c r="I62" s="10"/>
      <c r="J62" s="91">
        <v>2500000</v>
      </c>
    </row>
    <row r="63" spans="1:12" ht="18.75" customHeight="1" x14ac:dyDescent="0.25">
      <c r="A63" s="31" t="s">
        <v>51</v>
      </c>
      <c r="B63" s="2"/>
      <c r="C63" s="41"/>
      <c r="D63" s="48">
        <v>24988207</v>
      </c>
      <c r="E63" s="48"/>
      <c r="F63" s="48">
        <v>22523616</v>
      </c>
      <c r="G63" s="48"/>
      <c r="H63" s="130">
        <v>13161121</v>
      </c>
      <c r="I63" s="48"/>
      <c r="J63" s="118">
        <v>12460001</v>
      </c>
      <c r="L63" s="159"/>
    </row>
    <row r="64" spans="1:12" ht="18.75" customHeight="1" x14ac:dyDescent="0.25">
      <c r="A64" s="31" t="s">
        <v>52</v>
      </c>
      <c r="B64" s="2"/>
      <c r="C64" s="41"/>
      <c r="D64" s="47">
        <v>1514165</v>
      </c>
      <c r="E64" s="48"/>
      <c r="F64" s="48">
        <v>795285</v>
      </c>
      <c r="G64" s="48"/>
      <c r="H64" s="47">
        <v>2625449</v>
      </c>
      <c r="I64" s="48"/>
      <c r="J64" s="48">
        <v>2021076</v>
      </c>
      <c r="L64" s="159"/>
    </row>
    <row r="65" spans="1:10" ht="18.75" customHeight="1" x14ac:dyDescent="0.25">
      <c r="A65" s="6" t="s">
        <v>36</v>
      </c>
      <c r="B65" s="2"/>
      <c r="C65" s="41"/>
      <c r="D65" s="19">
        <f>SUM(D57:D64)</f>
        <v>29224132</v>
      </c>
      <c r="E65" s="94"/>
      <c r="F65" s="19">
        <f>SUM(F58:F64)</f>
        <v>26040661</v>
      </c>
      <c r="G65" s="94"/>
      <c r="H65" s="19">
        <f>SUM(H57:H64)</f>
        <v>18508330</v>
      </c>
      <c r="I65" s="7"/>
      <c r="J65" s="19">
        <f>SUM(J57:J64)</f>
        <v>17202837</v>
      </c>
    </row>
    <row r="66" spans="1:10" ht="15" customHeight="1" x14ac:dyDescent="0.25">
      <c r="A66" s="6"/>
      <c r="B66" s="2"/>
      <c r="C66" s="41"/>
      <c r="D66" s="94"/>
      <c r="E66" s="94"/>
      <c r="F66" s="94"/>
      <c r="G66" s="94"/>
      <c r="H66" s="94"/>
      <c r="I66" s="7"/>
      <c r="J66" s="94"/>
    </row>
    <row r="67" spans="1:10" ht="18.75" customHeight="1" thickBot="1" x14ac:dyDescent="0.3">
      <c r="A67" s="6" t="s">
        <v>37</v>
      </c>
      <c r="B67" s="2"/>
      <c r="C67" s="41"/>
      <c r="D67" s="67">
        <f>SUM(D49+D65)</f>
        <v>31472217</v>
      </c>
      <c r="E67" s="66"/>
      <c r="F67" s="67">
        <f>SUM(F49+F65)</f>
        <v>27910734</v>
      </c>
      <c r="G67" s="66"/>
      <c r="H67" s="67">
        <f>SUM(H49+H65)</f>
        <v>20756415</v>
      </c>
      <c r="I67" s="7"/>
      <c r="J67" s="67">
        <f>SUM(J49+J65)</f>
        <v>19072910</v>
      </c>
    </row>
    <row r="68" spans="1:10" ht="15" customHeight="1" thickTop="1" x14ac:dyDescent="0.25">
      <c r="A68" s="6"/>
      <c r="B68" s="2"/>
      <c r="C68" s="41"/>
      <c r="D68" s="131"/>
      <c r="E68" s="15"/>
      <c r="F68" s="131"/>
      <c r="G68" s="15"/>
      <c r="H68" s="131"/>
      <c r="I68" s="15"/>
      <c r="J68" s="131"/>
    </row>
    <row r="69" spans="1:10" ht="18.75" customHeight="1" x14ac:dyDescent="0.25">
      <c r="A69" s="32"/>
      <c r="B69" s="2"/>
      <c r="C69" s="54"/>
      <c r="D69" s="35"/>
      <c r="E69" s="84"/>
      <c r="F69" s="84"/>
      <c r="G69" s="84"/>
      <c r="H69" s="35"/>
      <c r="I69" s="84"/>
      <c r="J69" s="84"/>
    </row>
    <row r="70" spans="1:10" ht="18.75" customHeight="1" x14ac:dyDescent="0.25">
      <c r="A70" s="4"/>
      <c r="B70" s="4"/>
      <c r="D70" s="30"/>
      <c r="E70" s="30"/>
      <c r="F70" s="30"/>
      <c r="G70" s="30"/>
      <c r="H70" s="30"/>
      <c r="I70" s="30"/>
      <c r="J70" s="30"/>
    </row>
    <row r="71" spans="1:10" ht="18.75" customHeight="1" x14ac:dyDescent="0.25">
      <c r="A71" s="4"/>
      <c r="B71" s="4"/>
      <c r="D71" s="30"/>
      <c r="E71" s="30"/>
      <c r="F71" s="30"/>
      <c r="G71" s="30"/>
      <c r="H71" s="30"/>
      <c r="I71" s="30"/>
      <c r="J71" s="30"/>
    </row>
    <row r="72" spans="1:10" ht="18.75" customHeight="1" x14ac:dyDescent="0.25">
      <c r="A72" s="4"/>
      <c r="B72" s="4"/>
      <c r="D72" s="30"/>
      <c r="E72" s="30"/>
      <c r="F72" s="30"/>
      <c r="G72" s="30"/>
      <c r="H72" s="30"/>
      <c r="I72" s="30"/>
      <c r="J72" s="30"/>
    </row>
    <row r="73" spans="1:10" ht="18.75" customHeight="1" x14ac:dyDescent="0.25">
      <c r="A73" s="4"/>
      <c r="B73" s="4"/>
      <c r="D73" s="30"/>
      <c r="E73" s="30"/>
      <c r="F73" s="30"/>
      <c r="G73" s="30"/>
      <c r="H73" s="30"/>
      <c r="I73" s="30"/>
      <c r="J73" s="30"/>
    </row>
    <row r="74" spans="1:10" ht="18.75" customHeight="1" x14ac:dyDescent="0.25">
      <c r="A74" s="4"/>
      <c r="B74" s="4"/>
      <c r="D74" s="30"/>
      <c r="E74" s="30"/>
      <c r="F74" s="30"/>
      <c r="G74" s="30"/>
      <c r="H74" s="30"/>
      <c r="I74" s="30"/>
      <c r="J74" s="30"/>
    </row>
    <row r="75" spans="1:10" ht="18.75" customHeight="1" x14ac:dyDescent="0.25">
      <c r="A75" s="4"/>
      <c r="B75" s="4"/>
      <c r="D75" s="30"/>
      <c r="E75" s="30"/>
      <c r="F75" s="30"/>
      <c r="G75" s="30"/>
      <c r="H75" s="30"/>
      <c r="I75" s="30"/>
      <c r="J75" s="30"/>
    </row>
    <row r="76" spans="1:10" ht="18.75" customHeight="1" x14ac:dyDescent="0.25">
      <c r="A76" s="4"/>
      <c r="B76" s="4"/>
      <c r="D76" s="30"/>
      <c r="E76" s="30"/>
      <c r="F76" s="30"/>
      <c r="G76" s="30"/>
      <c r="H76" s="30"/>
      <c r="I76" s="30"/>
      <c r="J76" s="30"/>
    </row>
    <row r="77" spans="1:10" ht="18.75" customHeight="1" x14ac:dyDescent="0.25">
      <c r="A77" s="4"/>
      <c r="B77" s="4"/>
      <c r="D77" s="30"/>
      <c r="E77" s="30"/>
      <c r="F77" s="30"/>
      <c r="G77" s="30"/>
      <c r="H77" s="30"/>
      <c r="I77" s="30"/>
      <c r="J77" s="30"/>
    </row>
    <row r="78" spans="1:10" ht="18.75" customHeight="1" x14ac:dyDescent="0.25">
      <c r="A78" s="4"/>
      <c r="B78" s="4"/>
      <c r="D78" s="30"/>
      <c r="E78" s="30"/>
      <c r="F78" s="30"/>
      <c r="G78" s="30"/>
      <c r="H78" s="30"/>
      <c r="I78" s="30"/>
      <c r="J78" s="30"/>
    </row>
    <row r="79" spans="1:10" ht="18.75" customHeight="1" x14ac:dyDescent="0.25">
      <c r="A79" s="4"/>
      <c r="B79" s="4"/>
      <c r="D79" s="30"/>
      <c r="E79" s="30"/>
      <c r="F79" s="30"/>
      <c r="G79" s="30"/>
      <c r="H79" s="30"/>
      <c r="I79" s="30"/>
      <c r="J79" s="30"/>
    </row>
    <row r="80" spans="1:10" ht="18.75" customHeight="1" x14ac:dyDescent="0.25">
      <c r="A80" s="4"/>
      <c r="B80" s="4"/>
      <c r="D80" s="30"/>
      <c r="E80" s="30"/>
      <c r="F80" s="30"/>
      <c r="G80" s="30"/>
      <c r="H80" s="30"/>
      <c r="I80" s="30"/>
      <c r="J80" s="30"/>
    </row>
    <row r="81" spans="1:10" ht="18.75" customHeight="1" x14ac:dyDescent="0.25">
      <c r="A81" s="4"/>
      <c r="B81" s="4"/>
      <c r="D81" s="30"/>
      <c r="E81" s="30"/>
      <c r="F81" s="30"/>
      <c r="G81" s="30"/>
      <c r="H81" s="30"/>
      <c r="I81" s="30"/>
      <c r="J81" s="30"/>
    </row>
    <row r="82" spans="1:10" ht="18.75" customHeight="1" x14ac:dyDescent="0.25">
      <c r="A82" s="4"/>
      <c r="B82" s="4"/>
      <c r="D82" s="30"/>
      <c r="E82" s="30"/>
      <c r="F82" s="30"/>
      <c r="G82" s="30"/>
      <c r="H82" s="30"/>
      <c r="I82" s="30"/>
      <c r="J82" s="30"/>
    </row>
    <row r="83" spans="1:10" ht="18.75" customHeight="1" x14ac:dyDescent="0.25">
      <c r="A83" s="4"/>
      <c r="B83" s="4"/>
      <c r="D83" s="30"/>
      <c r="E83" s="30"/>
      <c r="F83" s="30"/>
      <c r="G83" s="30"/>
      <c r="H83" s="30"/>
      <c r="I83" s="30"/>
      <c r="J83" s="30"/>
    </row>
    <row r="84" spans="1:10" ht="18.75" customHeight="1" x14ac:dyDescent="0.25">
      <c r="A84" s="4"/>
      <c r="B84" s="4"/>
      <c r="D84" s="30"/>
      <c r="E84" s="30"/>
      <c r="F84" s="30"/>
      <c r="G84" s="30"/>
      <c r="H84" s="30"/>
      <c r="I84" s="30"/>
      <c r="J84" s="30"/>
    </row>
    <row r="85" spans="1:10" ht="18.75" customHeight="1" x14ac:dyDescent="0.25">
      <c r="A85" s="4"/>
      <c r="B85" s="4"/>
      <c r="D85" s="30"/>
      <c r="E85" s="30"/>
      <c r="F85" s="30"/>
      <c r="G85" s="30"/>
      <c r="H85" s="30"/>
      <c r="I85" s="30"/>
      <c r="J85" s="30"/>
    </row>
    <row r="86" spans="1:10" ht="18.75" customHeight="1" x14ac:dyDescent="0.25">
      <c r="A86" s="4"/>
      <c r="B86" s="4"/>
      <c r="D86" s="30"/>
      <c r="E86" s="30"/>
      <c r="F86" s="30"/>
      <c r="G86" s="30"/>
      <c r="H86" s="30"/>
      <c r="I86" s="30"/>
      <c r="J86" s="30"/>
    </row>
    <row r="87" spans="1:10" ht="18.75" customHeight="1" x14ac:dyDescent="0.25">
      <c r="A87" s="4"/>
      <c r="B87" s="4"/>
      <c r="D87" s="30"/>
      <c r="E87" s="30"/>
      <c r="F87" s="30"/>
      <c r="G87" s="30"/>
      <c r="H87" s="30"/>
      <c r="I87" s="30"/>
      <c r="J87" s="30"/>
    </row>
    <row r="88" spans="1:10" ht="18.75" customHeight="1" x14ac:dyDescent="0.25">
      <c r="A88" s="4"/>
      <c r="B88" s="4"/>
      <c r="D88" s="30"/>
      <c r="E88" s="30"/>
      <c r="F88" s="30"/>
      <c r="G88" s="30"/>
      <c r="H88" s="30"/>
      <c r="I88" s="30"/>
      <c r="J88" s="30"/>
    </row>
    <row r="89" spans="1:10" ht="18.75" customHeight="1" x14ac:dyDescent="0.25">
      <c r="A89" s="4"/>
      <c r="B89" s="4"/>
      <c r="D89" s="30"/>
      <c r="E89" s="30"/>
      <c r="F89" s="30"/>
      <c r="G89" s="30"/>
      <c r="H89" s="30"/>
      <c r="I89" s="30"/>
      <c r="J89" s="30"/>
    </row>
    <row r="90" spans="1:10" ht="18.75" customHeight="1" x14ac:dyDescent="0.25">
      <c r="A90" s="4"/>
      <c r="B90" s="4"/>
      <c r="D90" s="30"/>
      <c r="E90" s="30"/>
      <c r="F90" s="30"/>
      <c r="G90" s="30"/>
      <c r="H90" s="30"/>
      <c r="I90" s="30"/>
      <c r="J90" s="30"/>
    </row>
    <row r="91" spans="1:10" ht="18.75" customHeight="1" x14ac:dyDescent="0.25">
      <c r="A91" s="4"/>
      <c r="B91" s="4"/>
      <c r="D91" s="30"/>
      <c r="E91" s="30"/>
      <c r="F91" s="30"/>
      <c r="G91" s="30"/>
      <c r="H91" s="30"/>
      <c r="I91" s="30"/>
      <c r="J91" s="30"/>
    </row>
    <row r="92" spans="1:10" ht="18.75" customHeight="1" x14ac:dyDescent="0.25">
      <c r="A92" s="4"/>
      <c r="B92" s="4"/>
      <c r="D92" s="30"/>
      <c r="E92" s="30"/>
      <c r="F92" s="30"/>
      <c r="G92" s="30"/>
      <c r="H92" s="30"/>
      <c r="I92" s="30"/>
      <c r="J92" s="30"/>
    </row>
    <row r="93" spans="1:10" ht="18.75" customHeight="1" x14ac:dyDescent="0.25">
      <c r="A93" s="4"/>
      <c r="B93" s="4"/>
      <c r="D93" s="30"/>
      <c r="E93" s="30"/>
      <c r="F93" s="30"/>
      <c r="G93" s="30"/>
      <c r="H93" s="30"/>
      <c r="I93" s="30"/>
      <c r="J93" s="30"/>
    </row>
    <row r="94" spans="1:10" ht="18.75" customHeight="1" x14ac:dyDescent="0.25">
      <c r="A94" s="4"/>
      <c r="B94" s="4"/>
      <c r="D94" s="30"/>
      <c r="E94" s="30"/>
      <c r="F94" s="30"/>
      <c r="G94" s="30"/>
      <c r="H94" s="30"/>
      <c r="I94" s="30"/>
      <c r="J94" s="30"/>
    </row>
    <row r="95" spans="1:10" ht="18.75" customHeight="1" x14ac:dyDescent="0.25">
      <c r="A95" s="4"/>
      <c r="B95" s="4"/>
      <c r="D95" s="30"/>
      <c r="E95" s="30"/>
      <c r="F95" s="30"/>
      <c r="G95" s="30"/>
      <c r="H95" s="30"/>
      <c r="I95" s="30"/>
      <c r="J95" s="30"/>
    </row>
    <row r="96" spans="1:10" ht="18.75" customHeight="1" x14ac:dyDescent="0.25">
      <c r="A96" s="4"/>
      <c r="B96" s="4"/>
      <c r="D96" s="30"/>
      <c r="E96" s="30"/>
      <c r="F96" s="30"/>
      <c r="G96" s="30"/>
      <c r="H96" s="30"/>
      <c r="I96" s="30"/>
      <c r="J96" s="30"/>
    </row>
    <row r="97" spans="1:10" ht="18.75" customHeight="1" x14ac:dyDescent="0.25">
      <c r="A97" s="4"/>
      <c r="B97" s="4"/>
      <c r="D97" s="30"/>
      <c r="E97" s="30"/>
      <c r="F97" s="30"/>
      <c r="G97" s="30"/>
      <c r="H97" s="30"/>
      <c r="I97" s="30"/>
      <c r="J97" s="30"/>
    </row>
    <row r="98" spans="1:10" ht="18.75" customHeight="1" x14ac:dyDescent="0.25">
      <c r="A98" s="4"/>
      <c r="B98" s="4"/>
      <c r="D98" s="30"/>
      <c r="E98" s="30"/>
      <c r="F98" s="30"/>
      <c r="G98" s="30"/>
      <c r="H98" s="30"/>
      <c r="I98" s="30"/>
      <c r="J98" s="30"/>
    </row>
    <row r="99" spans="1:10" ht="18.75" customHeight="1" x14ac:dyDescent="0.25">
      <c r="A99" s="4"/>
      <c r="B99" s="4"/>
      <c r="D99" s="30"/>
      <c r="E99" s="30"/>
      <c r="F99" s="30"/>
      <c r="G99" s="30"/>
      <c r="H99" s="30"/>
      <c r="I99" s="30"/>
      <c r="J99" s="30"/>
    </row>
    <row r="100" spans="1:10" ht="18.75" customHeight="1" x14ac:dyDescent="0.25">
      <c r="A100" s="4"/>
      <c r="B100" s="4"/>
      <c r="D100" s="30"/>
      <c r="E100" s="30"/>
      <c r="F100" s="30"/>
      <c r="G100" s="30"/>
      <c r="H100" s="30"/>
      <c r="I100" s="30"/>
      <c r="J100" s="30"/>
    </row>
    <row r="101" spans="1:10" ht="18.75" customHeight="1" x14ac:dyDescent="0.25">
      <c r="A101" s="4"/>
      <c r="B101" s="4"/>
      <c r="D101" s="30"/>
      <c r="E101" s="30"/>
      <c r="F101" s="30"/>
      <c r="G101" s="30"/>
      <c r="H101" s="30"/>
      <c r="I101" s="30"/>
      <c r="J101" s="30"/>
    </row>
    <row r="102" spans="1:10" ht="18.75" customHeight="1" x14ac:dyDescent="0.25">
      <c r="A102" s="4"/>
      <c r="B102" s="4"/>
      <c r="D102" s="30"/>
      <c r="E102" s="30"/>
      <c r="F102" s="30"/>
      <c r="G102" s="30"/>
      <c r="H102" s="30"/>
      <c r="I102" s="30"/>
      <c r="J102" s="30"/>
    </row>
    <row r="103" spans="1:10" ht="18.75" customHeight="1" x14ac:dyDescent="0.25">
      <c r="A103" s="4"/>
      <c r="B103" s="4"/>
      <c r="D103" s="30"/>
      <c r="E103" s="30"/>
      <c r="F103" s="30"/>
      <c r="G103" s="30"/>
      <c r="H103" s="30"/>
      <c r="I103" s="30"/>
      <c r="J103" s="30"/>
    </row>
    <row r="104" spans="1:10" ht="18.75" customHeight="1" x14ac:dyDescent="0.25">
      <c r="A104" s="4"/>
      <c r="B104" s="4"/>
      <c r="D104" s="30"/>
      <c r="E104" s="30"/>
      <c r="F104" s="30"/>
      <c r="G104" s="30"/>
      <c r="H104" s="30"/>
      <c r="I104" s="30"/>
      <c r="J104" s="30"/>
    </row>
    <row r="105" spans="1:10" ht="18.75" customHeight="1" x14ac:dyDescent="0.25">
      <c r="A105" s="4"/>
      <c r="B105" s="4"/>
      <c r="D105" s="30"/>
      <c r="E105" s="30"/>
      <c r="F105" s="30"/>
      <c r="G105" s="30"/>
      <c r="H105" s="30"/>
      <c r="I105" s="30"/>
      <c r="J105" s="30"/>
    </row>
    <row r="106" spans="1:10" ht="18.75" customHeight="1" x14ac:dyDescent="0.25">
      <c r="A106" s="4"/>
      <c r="B106" s="4"/>
      <c r="D106" s="30"/>
      <c r="E106" s="30"/>
      <c r="F106" s="30"/>
      <c r="G106" s="30"/>
      <c r="H106" s="30"/>
      <c r="I106" s="30"/>
      <c r="J106" s="30"/>
    </row>
    <row r="107" spans="1:10" ht="18.75" customHeight="1" x14ac:dyDescent="0.25">
      <c r="A107" s="4"/>
      <c r="B107" s="4"/>
      <c r="D107" s="30"/>
      <c r="E107" s="30"/>
      <c r="F107" s="30"/>
      <c r="G107" s="30"/>
      <c r="H107" s="30"/>
      <c r="I107" s="30"/>
      <c r="J107" s="30"/>
    </row>
    <row r="108" spans="1:10" ht="18.75" customHeight="1" x14ac:dyDescent="0.25">
      <c r="A108" s="4"/>
      <c r="B108" s="4"/>
      <c r="D108" s="30"/>
      <c r="E108" s="30"/>
      <c r="F108" s="30"/>
      <c r="G108" s="30"/>
      <c r="H108" s="30"/>
      <c r="I108" s="30"/>
      <c r="J108" s="30"/>
    </row>
    <row r="109" spans="1:10" ht="18.75" customHeight="1" x14ac:dyDescent="0.25">
      <c r="A109" s="4"/>
      <c r="B109" s="4"/>
      <c r="D109" s="30"/>
      <c r="E109" s="30"/>
      <c r="F109" s="30"/>
      <c r="G109" s="30"/>
      <c r="H109" s="30"/>
      <c r="I109" s="30"/>
      <c r="J109" s="30"/>
    </row>
    <row r="110" spans="1:10" ht="18.75" customHeight="1" x14ac:dyDescent="0.25">
      <c r="A110" s="4"/>
      <c r="B110" s="4"/>
      <c r="D110" s="30"/>
      <c r="E110" s="30"/>
      <c r="F110" s="30"/>
      <c r="G110" s="30"/>
      <c r="H110" s="30"/>
      <c r="I110" s="30"/>
      <c r="J110" s="30"/>
    </row>
    <row r="111" spans="1:10" ht="18.75" customHeight="1" x14ac:dyDescent="0.25">
      <c r="A111" s="4"/>
      <c r="B111" s="4"/>
      <c r="D111" s="30"/>
      <c r="E111" s="30"/>
      <c r="F111" s="30"/>
      <c r="G111" s="30"/>
      <c r="H111" s="30"/>
      <c r="I111" s="30"/>
      <c r="J111" s="30"/>
    </row>
    <row r="112" spans="1:10" ht="18.75" customHeight="1" x14ac:dyDescent="0.25">
      <c r="A112" s="4"/>
      <c r="B112" s="4"/>
      <c r="D112" s="30"/>
      <c r="E112" s="30"/>
      <c r="F112" s="30"/>
      <c r="G112" s="30"/>
      <c r="H112" s="30"/>
      <c r="I112" s="30"/>
      <c r="J112" s="30"/>
    </row>
    <row r="113" spans="1:10" ht="18.75" customHeight="1" x14ac:dyDescent="0.25">
      <c r="A113" s="4"/>
      <c r="B113" s="4"/>
      <c r="D113" s="30"/>
      <c r="E113" s="30"/>
      <c r="F113" s="30"/>
      <c r="G113" s="30"/>
      <c r="H113" s="30"/>
      <c r="I113" s="30"/>
      <c r="J113" s="30"/>
    </row>
    <row r="114" spans="1:10" ht="18.75" customHeight="1" x14ac:dyDescent="0.25">
      <c r="A114" s="4"/>
      <c r="B114" s="4"/>
      <c r="D114" s="30"/>
      <c r="E114" s="30"/>
      <c r="F114" s="30"/>
      <c r="G114" s="30"/>
      <c r="H114" s="30"/>
      <c r="I114" s="30"/>
      <c r="J114" s="30"/>
    </row>
    <row r="115" spans="1:10" ht="18.75" customHeight="1" x14ac:dyDescent="0.25">
      <c r="A115" s="4"/>
      <c r="B115" s="4"/>
      <c r="D115" s="30"/>
      <c r="E115" s="30"/>
      <c r="F115" s="30"/>
      <c r="G115" s="30"/>
      <c r="H115" s="30"/>
      <c r="I115" s="30"/>
      <c r="J115" s="30"/>
    </row>
    <row r="116" spans="1:10" ht="18.75" customHeight="1" x14ac:dyDescent="0.25">
      <c r="A116" s="4"/>
      <c r="B116" s="4"/>
      <c r="D116" s="30"/>
      <c r="E116" s="30"/>
      <c r="F116" s="30"/>
      <c r="G116" s="30"/>
      <c r="H116" s="30"/>
      <c r="I116" s="30"/>
      <c r="J116" s="30"/>
    </row>
    <row r="117" spans="1:10" ht="18.75" customHeight="1" x14ac:dyDescent="0.25">
      <c r="A117" s="4"/>
      <c r="B117" s="4"/>
      <c r="D117" s="30"/>
      <c r="E117" s="30"/>
      <c r="F117" s="30"/>
      <c r="G117" s="30"/>
      <c r="H117" s="30"/>
      <c r="I117" s="30"/>
      <c r="J117" s="30"/>
    </row>
    <row r="118" spans="1:10" ht="18.75" customHeight="1" x14ac:dyDescent="0.25">
      <c r="A118" s="4"/>
      <c r="B118" s="4"/>
      <c r="D118" s="30"/>
      <c r="E118" s="30"/>
      <c r="F118" s="30"/>
      <c r="G118" s="30"/>
      <c r="H118" s="30"/>
      <c r="I118" s="30"/>
      <c r="J118" s="30"/>
    </row>
    <row r="119" spans="1:10" ht="18.75" customHeight="1" x14ac:dyDescent="0.25">
      <c r="A119" s="4"/>
      <c r="B119" s="4"/>
      <c r="D119" s="30"/>
      <c r="E119" s="30"/>
      <c r="F119" s="30"/>
      <c r="G119" s="30"/>
      <c r="H119" s="30"/>
      <c r="I119" s="30"/>
      <c r="J119" s="30"/>
    </row>
    <row r="120" spans="1:10" ht="18.75" customHeight="1" x14ac:dyDescent="0.25">
      <c r="A120" s="4"/>
      <c r="B120" s="4"/>
      <c r="D120" s="30"/>
      <c r="E120" s="30"/>
      <c r="F120" s="30"/>
      <c r="G120" s="30"/>
      <c r="H120" s="30"/>
      <c r="I120" s="30"/>
      <c r="J120" s="30"/>
    </row>
    <row r="121" spans="1:10" ht="18.75" customHeight="1" x14ac:dyDescent="0.25">
      <c r="A121" s="4"/>
      <c r="B121" s="4"/>
      <c r="D121" s="30"/>
      <c r="E121" s="30"/>
      <c r="F121" s="30"/>
      <c r="G121" s="30"/>
      <c r="H121" s="30"/>
      <c r="I121" s="30"/>
      <c r="J121" s="30"/>
    </row>
    <row r="122" spans="1:10" ht="18.75" customHeight="1" x14ac:dyDescent="0.25">
      <c r="A122" s="4"/>
      <c r="B122" s="4"/>
      <c r="D122" s="30"/>
      <c r="E122" s="30"/>
      <c r="F122" s="30"/>
      <c r="G122" s="30"/>
      <c r="H122" s="30"/>
      <c r="I122" s="30"/>
      <c r="J122" s="30"/>
    </row>
    <row r="123" spans="1:10" ht="18.75" customHeight="1" x14ac:dyDescent="0.25">
      <c r="A123" s="4"/>
      <c r="B123" s="4"/>
      <c r="D123" s="30"/>
      <c r="E123" s="30"/>
      <c r="F123" s="30"/>
      <c r="G123" s="30"/>
      <c r="H123" s="30"/>
      <c r="I123" s="30"/>
      <c r="J123" s="30"/>
    </row>
    <row r="124" spans="1:10" ht="18.75" customHeight="1" x14ac:dyDescent="0.25">
      <c r="A124" s="4"/>
      <c r="B124" s="4"/>
      <c r="D124" s="30"/>
      <c r="E124" s="30"/>
      <c r="F124" s="30"/>
      <c r="G124" s="30"/>
      <c r="H124" s="30"/>
      <c r="I124" s="30"/>
      <c r="J124" s="30"/>
    </row>
    <row r="125" spans="1:10" ht="18.75" customHeight="1" x14ac:dyDescent="0.25">
      <c r="A125" s="4"/>
      <c r="B125" s="4"/>
      <c r="D125" s="30"/>
      <c r="E125" s="30"/>
      <c r="F125" s="30"/>
      <c r="G125" s="30"/>
      <c r="H125" s="30"/>
      <c r="I125" s="30"/>
      <c r="J125" s="30"/>
    </row>
    <row r="126" spans="1:10" ht="18.75" customHeight="1" x14ac:dyDescent="0.25">
      <c r="A126" s="4"/>
      <c r="B126" s="4"/>
      <c r="D126" s="30"/>
      <c r="E126" s="30"/>
      <c r="F126" s="30"/>
      <c r="G126" s="30"/>
      <c r="H126" s="30"/>
      <c r="I126" s="30"/>
      <c r="J126" s="30"/>
    </row>
    <row r="127" spans="1:10" ht="18.75" customHeight="1" x14ac:dyDescent="0.25">
      <c r="A127" s="4"/>
      <c r="B127" s="4"/>
      <c r="D127" s="30"/>
      <c r="E127" s="30"/>
      <c r="F127" s="30"/>
      <c r="G127" s="30"/>
      <c r="H127" s="30"/>
      <c r="I127" s="30"/>
      <c r="J127" s="30"/>
    </row>
    <row r="128" spans="1:10" ht="18.75" customHeight="1" x14ac:dyDescent="0.25">
      <c r="A128" s="4"/>
      <c r="B128" s="4"/>
      <c r="D128" s="30"/>
      <c r="E128" s="30"/>
      <c r="F128" s="30"/>
      <c r="G128" s="30"/>
      <c r="H128" s="30"/>
      <c r="I128" s="30"/>
      <c r="J128" s="30"/>
    </row>
    <row r="129" spans="1:10" ht="18.75" customHeight="1" x14ac:dyDescent="0.25">
      <c r="A129" s="4"/>
      <c r="B129" s="4"/>
      <c r="D129" s="30"/>
      <c r="E129" s="30"/>
      <c r="F129" s="30"/>
      <c r="G129" s="30"/>
      <c r="H129" s="30"/>
      <c r="I129" s="30"/>
      <c r="J129" s="30"/>
    </row>
    <row r="130" spans="1:10" ht="18.75" customHeight="1" x14ac:dyDescent="0.25">
      <c r="A130" s="4"/>
      <c r="B130" s="4"/>
      <c r="D130" s="30"/>
      <c r="E130" s="30"/>
      <c r="F130" s="30"/>
      <c r="G130" s="30"/>
      <c r="H130" s="30"/>
      <c r="I130" s="30"/>
      <c r="J130" s="30"/>
    </row>
    <row r="131" spans="1:10" ht="18.75" customHeight="1" x14ac:dyDescent="0.25">
      <c r="A131" s="4"/>
      <c r="B131" s="4"/>
      <c r="D131" s="30"/>
      <c r="E131" s="30"/>
      <c r="F131" s="30"/>
      <c r="G131" s="30"/>
      <c r="H131" s="30"/>
      <c r="I131" s="30"/>
      <c r="J131" s="30"/>
    </row>
    <row r="132" spans="1:10" ht="18.75" customHeight="1" x14ac:dyDescent="0.25">
      <c r="A132" s="4"/>
      <c r="B132" s="4"/>
      <c r="D132" s="30"/>
      <c r="E132" s="30"/>
      <c r="F132" s="30"/>
      <c r="G132" s="30"/>
      <c r="H132" s="30"/>
      <c r="I132" s="30"/>
      <c r="J132" s="30"/>
    </row>
    <row r="133" spans="1:10" ht="18.75" customHeight="1" x14ac:dyDescent="0.25">
      <c r="A133" s="4"/>
      <c r="B133" s="4"/>
      <c r="D133" s="30"/>
      <c r="E133" s="30"/>
      <c r="F133" s="30"/>
      <c r="G133" s="30"/>
      <c r="H133" s="30"/>
      <c r="I133" s="30"/>
      <c r="J133" s="30"/>
    </row>
    <row r="134" spans="1:10" ht="18.75" customHeight="1" x14ac:dyDescent="0.25">
      <c r="A134" s="4"/>
      <c r="B134" s="4"/>
      <c r="D134" s="30"/>
      <c r="E134" s="30"/>
      <c r="F134" s="30"/>
      <c r="G134" s="30"/>
      <c r="H134" s="30"/>
      <c r="I134" s="30"/>
      <c r="J134" s="30"/>
    </row>
    <row r="135" spans="1:10" ht="18.75" customHeight="1" x14ac:dyDescent="0.25">
      <c r="A135" s="4"/>
      <c r="B135" s="4"/>
      <c r="D135" s="30"/>
      <c r="E135" s="30"/>
      <c r="F135" s="30"/>
      <c r="G135" s="30"/>
      <c r="H135" s="30"/>
      <c r="I135" s="30"/>
      <c r="J135" s="30"/>
    </row>
    <row r="136" spans="1:10" ht="18.75" customHeight="1" x14ac:dyDescent="0.25">
      <c r="A136" s="4"/>
      <c r="B136" s="4"/>
      <c r="D136" s="30"/>
      <c r="E136" s="30"/>
      <c r="F136" s="30"/>
      <c r="G136" s="30"/>
      <c r="H136" s="30"/>
      <c r="I136" s="30"/>
      <c r="J136" s="30"/>
    </row>
    <row r="137" spans="1:10" ht="18.75" customHeight="1" x14ac:dyDescent="0.25">
      <c r="A137" s="4"/>
      <c r="B137" s="4"/>
      <c r="D137" s="30"/>
      <c r="E137" s="30"/>
      <c r="F137" s="30"/>
      <c r="G137" s="30"/>
      <c r="H137" s="30"/>
      <c r="I137" s="30"/>
      <c r="J137" s="30"/>
    </row>
    <row r="138" spans="1:10" ht="18.75" customHeight="1" x14ac:dyDescent="0.25">
      <c r="A138" s="4"/>
      <c r="B138" s="4"/>
      <c r="D138" s="30"/>
      <c r="E138" s="30"/>
      <c r="F138" s="30"/>
      <c r="G138" s="30"/>
      <c r="H138" s="30"/>
      <c r="I138" s="30"/>
      <c r="J138" s="30"/>
    </row>
    <row r="139" spans="1:10" ht="18.75" customHeight="1" x14ac:dyDescent="0.25">
      <c r="A139" s="4"/>
      <c r="B139" s="4"/>
      <c r="D139" s="30"/>
      <c r="E139" s="30"/>
      <c r="F139" s="30"/>
      <c r="G139" s="30"/>
      <c r="H139" s="30"/>
      <c r="I139" s="30"/>
      <c r="J139" s="30"/>
    </row>
    <row r="140" spans="1:10" ht="18.75" customHeight="1" x14ac:dyDescent="0.25">
      <c r="A140" s="4"/>
      <c r="B140" s="4"/>
      <c r="D140" s="30"/>
      <c r="E140" s="30"/>
      <c r="F140" s="30"/>
      <c r="G140" s="30"/>
      <c r="H140" s="30"/>
      <c r="I140" s="30"/>
      <c r="J140" s="30"/>
    </row>
    <row r="141" spans="1:10" ht="18.75" customHeight="1" x14ac:dyDescent="0.25">
      <c r="A141" s="4"/>
      <c r="B141" s="4"/>
      <c r="D141" s="30"/>
      <c r="E141" s="30"/>
      <c r="F141" s="30"/>
      <c r="G141" s="30"/>
      <c r="H141" s="30"/>
      <c r="I141" s="30"/>
      <c r="J141" s="30"/>
    </row>
    <row r="142" spans="1:10" ht="18.75" customHeight="1" x14ac:dyDescent="0.25">
      <c r="A142" s="4"/>
      <c r="B142" s="4"/>
      <c r="D142" s="30"/>
      <c r="E142" s="30"/>
      <c r="F142" s="30"/>
      <c r="G142" s="30"/>
      <c r="H142" s="30"/>
      <c r="I142" s="30"/>
      <c r="J142" s="30"/>
    </row>
    <row r="143" spans="1:10" ht="18.75" customHeight="1" x14ac:dyDescent="0.25">
      <c r="A143" s="4"/>
      <c r="B143" s="4"/>
      <c r="D143" s="30"/>
      <c r="E143" s="30"/>
      <c r="F143" s="30"/>
      <c r="G143" s="30"/>
      <c r="H143" s="30"/>
      <c r="I143" s="30"/>
      <c r="J143" s="30"/>
    </row>
    <row r="144" spans="1:10" ht="18.75" customHeight="1" x14ac:dyDescent="0.25">
      <c r="A144" s="4"/>
      <c r="B144" s="4"/>
      <c r="D144" s="30"/>
      <c r="E144" s="30"/>
      <c r="F144" s="30"/>
      <c r="G144" s="30"/>
      <c r="H144" s="30"/>
      <c r="I144" s="30"/>
      <c r="J144" s="30"/>
    </row>
    <row r="145" spans="1:10" ht="18.75" customHeight="1" x14ac:dyDescent="0.25">
      <c r="A145" s="4"/>
      <c r="B145" s="4"/>
      <c r="D145" s="30"/>
      <c r="E145" s="30"/>
      <c r="F145" s="30"/>
      <c r="G145" s="30"/>
      <c r="H145" s="30"/>
      <c r="I145" s="30"/>
      <c r="J145" s="30"/>
    </row>
    <row r="146" spans="1:10" ht="18.75" customHeight="1" x14ac:dyDescent="0.25">
      <c r="A146" s="4"/>
      <c r="B146" s="4"/>
      <c r="D146" s="30"/>
      <c r="E146" s="30"/>
      <c r="F146" s="30"/>
      <c r="G146" s="30"/>
      <c r="H146" s="30"/>
      <c r="I146" s="30"/>
      <c r="J146" s="30"/>
    </row>
    <row r="147" spans="1:10" ht="18.75" customHeight="1" x14ac:dyDescent="0.25">
      <c r="A147" s="4"/>
      <c r="B147" s="4"/>
      <c r="D147" s="30"/>
      <c r="E147" s="30"/>
      <c r="F147" s="30"/>
      <c r="G147" s="30"/>
      <c r="H147" s="30"/>
      <c r="I147" s="30"/>
      <c r="J147" s="30"/>
    </row>
    <row r="148" spans="1:10" ht="18.75" customHeight="1" x14ac:dyDescent="0.25">
      <c r="A148" s="4"/>
      <c r="B148" s="4"/>
      <c r="D148" s="30"/>
      <c r="E148" s="30"/>
      <c r="F148" s="30"/>
      <c r="G148" s="30"/>
      <c r="H148" s="30"/>
      <c r="I148" s="30"/>
      <c r="J148" s="30"/>
    </row>
    <row r="149" spans="1:10" ht="18.75" customHeight="1" x14ac:dyDescent="0.25">
      <c r="A149" s="4"/>
      <c r="B149" s="4"/>
      <c r="D149" s="30"/>
      <c r="E149" s="30"/>
      <c r="F149" s="30"/>
      <c r="G149" s="30"/>
      <c r="H149" s="30"/>
      <c r="I149" s="30"/>
      <c r="J149" s="30"/>
    </row>
    <row r="150" spans="1:10" ht="18.75" customHeight="1" x14ac:dyDescent="0.25">
      <c r="A150" s="4"/>
      <c r="B150" s="4"/>
      <c r="D150" s="30"/>
      <c r="E150" s="30"/>
      <c r="F150" s="30"/>
      <c r="G150" s="30"/>
      <c r="H150" s="30"/>
      <c r="I150" s="30"/>
      <c r="J150" s="30"/>
    </row>
    <row r="151" spans="1:10" ht="18.75" customHeight="1" x14ac:dyDescent="0.25">
      <c r="A151" s="4"/>
      <c r="B151" s="4"/>
      <c r="D151" s="30"/>
      <c r="E151" s="30"/>
      <c r="F151" s="30"/>
      <c r="G151" s="30"/>
      <c r="H151" s="30"/>
      <c r="I151" s="30"/>
      <c r="J151" s="30"/>
    </row>
  </sheetData>
  <mergeCells count="10">
    <mergeCell ref="D32:F32"/>
    <mergeCell ref="H32:J32"/>
    <mergeCell ref="D36:J36"/>
    <mergeCell ref="D4:F4"/>
    <mergeCell ref="H4:J4"/>
    <mergeCell ref="D31:F31"/>
    <mergeCell ref="H31:J31"/>
    <mergeCell ref="D5:F5"/>
    <mergeCell ref="H5:J5"/>
    <mergeCell ref="D9:J9"/>
  </mergeCells>
  <phoneticPr fontId="5" type="noConversion"/>
  <pageMargins left="0.7" right="0.4" top="0.48" bottom="0.48" header="0.5" footer="0.5"/>
  <pageSetup paperSize="9" scale="82" firstPageNumber="3" fitToWidth="0" fitToHeight="0" orientation="portrait" useFirstPageNumber="1" r:id="rId1"/>
  <headerFooter alignWithMargins="0">
    <oddFooter xml:space="preserve">&amp;LThe accompanying notes form an integral part of the interim financial statements.
&amp;C
&amp;P&amp;R
</oddFooter>
  </headerFooter>
  <rowBreaks count="1" manualBreakCount="1">
    <brk id="2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Q119"/>
  <sheetViews>
    <sheetView view="pageBreakPreview" topLeftCell="A21" zoomScale="80" zoomScaleNormal="85" zoomScaleSheetLayoutView="80" workbookViewId="0">
      <selection activeCell="B13" sqref="B13:B16"/>
    </sheetView>
  </sheetViews>
  <sheetFormatPr defaultColWidth="9.21875" defaultRowHeight="13.8" x14ac:dyDescent="0.25"/>
  <cols>
    <col min="1" max="1" width="43.109375" style="18" customWidth="1"/>
    <col min="2" max="2" width="8.77734375" style="29" customWidth="1"/>
    <col min="3" max="3" width="0.77734375" style="4" customWidth="1"/>
    <col min="4" max="4" width="17.21875" style="4" customWidth="1"/>
    <col min="5" max="5" width="1" style="4" customWidth="1"/>
    <col min="6" max="6" width="17.21875" style="4" customWidth="1"/>
    <col min="7" max="7" width="1" style="4" customWidth="1"/>
    <col min="8" max="8" width="16.109375" style="4" customWidth="1"/>
    <col min="9" max="9" width="0.77734375" style="4" customWidth="1"/>
    <col min="10" max="10" width="16.109375" style="4" customWidth="1"/>
    <col min="11" max="11" width="9.21875" style="115"/>
    <col min="12" max="12" width="29.44140625" style="115" customWidth="1"/>
    <col min="13" max="13" width="17.5546875" style="116" bestFit="1" customWidth="1"/>
    <col min="14" max="16" width="0.77734375" style="116" customWidth="1"/>
    <col min="17" max="17" width="16.77734375" style="116" bestFit="1" customWidth="1"/>
    <col min="18" max="16384" width="9.21875" style="115"/>
  </cols>
  <sheetData>
    <row r="1" spans="1:17" ht="18.75" customHeight="1" x14ac:dyDescent="0.25">
      <c r="A1" s="24" t="s">
        <v>59</v>
      </c>
      <c r="B1" s="2"/>
      <c r="C1" s="73"/>
      <c r="D1" s="73"/>
      <c r="E1" s="73"/>
      <c r="F1" s="73"/>
      <c r="G1" s="73"/>
      <c r="H1" s="73"/>
      <c r="I1" s="73"/>
      <c r="J1" s="73"/>
    </row>
    <row r="2" spans="1:17" ht="18.75" customHeight="1" x14ac:dyDescent="0.25">
      <c r="A2" s="13" t="s">
        <v>112</v>
      </c>
      <c r="B2" s="2"/>
      <c r="C2" s="73"/>
      <c r="D2" s="58"/>
      <c r="E2" s="73"/>
      <c r="F2" s="58"/>
      <c r="G2" s="73"/>
      <c r="H2" s="73"/>
      <c r="I2" s="73"/>
      <c r="J2" s="73"/>
    </row>
    <row r="3" spans="1:17" ht="6" customHeight="1" x14ac:dyDescent="0.25">
      <c r="A3" s="13"/>
      <c r="B3" s="2"/>
      <c r="C3" s="73"/>
      <c r="D3" s="73"/>
      <c r="E3" s="73"/>
      <c r="F3" s="73"/>
      <c r="G3" s="73"/>
      <c r="H3" s="73"/>
      <c r="I3" s="73"/>
      <c r="J3" s="73"/>
    </row>
    <row r="4" spans="1:17" ht="18.75" customHeight="1" x14ac:dyDescent="0.25">
      <c r="A4" s="13"/>
      <c r="B4" s="2"/>
      <c r="C4" s="54"/>
      <c r="D4" s="127"/>
      <c r="E4" s="125"/>
      <c r="F4" s="128"/>
      <c r="G4" s="40"/>
      <c r="H4" s="127"/>
      <c r="I4" s="125"/>
      <c r="J4" s="137"/>
    </row>
    <row r="5" spans="1:17" s="51" customFormat="1" ht="18.75" customHeight="1" x14ac:dyDescent="0.25">
      <c r="A5" s="13"/>
      <c r="B5" s="2"/>
      <c r="C5" s="54"/>
      <c r="D5" s="231" t="s">
        <v>62</v>
      </c>
      <c r="E5" s="231"/>
      <c r="F5" s="231"/>
      <c r="G5" s="54"/>
      <c r="H5" s="231" t="s">
        <v>79</v>
      </c>
      <c r="I5" s="231"/>
      <c r="J5" s="231"/>
      <c r="M5" s="99"/>
      <c r="N5" s="114"/>
      <c r="O5" s="114"/>
      <c r="P5" s="114"/>
      <c r="Q5" s="114"/>
    </row>
    <row r="6" spans="1:17" s="51" customFormat="1" ht="18.75" customHeight="1" x14ac:dyDescent="0.25">
      <c r="A6" s="13"/>
      <c r="B6" s="2"/>
      <c r="C6" s="54"/>
      <c r="D6" s="231" t="s">
        <v>63</v>
      </c>
      <c r="E6" s="231"/>
      <c r="F6" s="231"/>
      <c r="G6" s="54"/>
      <c r="H6" s="231" t="s">
        <v>80</v>
      </c>
      <c r="I6" s="231"/>
      <c r="J6" s="231"/>
      <c r="M6" s="99"/>
      <c r="N6" s="114"/>
      <c r="O6" s="114"/>
      <c r="P6" s="114"/>
      <c r="Q6" s="114"/>
    </row>
    <row r="7" spans="1:17" s="51" customFormat="1" ht="18.75" customHeight="1" x14ac:dyDescent="0.25">
      <c r="A7" s="13"/>
      <c r="B7" s="2"/>
      <c r="C7" s="54"/>
      <c r="D7" s="233" t="s">
        <v>53</v>
      </c>
      <c r="E7" s="233"/>
      <c r="F7" s="233"/>
      <c r="G7" s="40"/>
      <c r="H7" s="233" t="s">
        <v>53</v>
      </c>
      <c r="I7" s="233"/>
      <c r="J7" s="233"/>
      <c r="M7" s="99"/>
      <c r="N7" s="114"/>
      <c r="O7" s="114"/>
      <c r="P7" s="114"/>
      <c r="Q7" s="114"/>
    </row>
    <row r="8" spans="1:17" ht="18.75" customHeight="1" x14ac:dyDescent="0.25">
      <c r="A8" s="13"/>
      <c r="C8" s="54"/>
      <c r="D8" s="234" t="s">
        <v>60</v>
      </c>
      <c r="E8" s="233"/>
      <c r="F8" s="233"/>
      <c r="G8" s="40"/>
      <c r="H8" s="234" t="s">
        <v>60</v>
      </c>
      <c r="I8" s="233"/>
      <c r="J8" s="233"/>
    </row>
    <row r="9" spans="1:17" ht="18.75" customHeight="1" x14ac:dyDescent="0.25">
      <c r="A9" s="13"/>
      <c r="B9" s="2" t="s">
        <v>7</v>
      </c>
      <c r="C9" s="54"/>
      <c r="D9" s="127">
        <v>2021</v>
      </c>
      <c r="E9" s="125"/>
      <c r="F9" s="128">
        <v>2020</v>
      </c>
      <c r="G9" s="40"/>
      <c r="H9" s="127">
        <v>2021</v>
      </c>
      <c r="I9" s="125"/>
      <c r="J9" s="128">
        <v>2020</v>
      </c>
    </row>
    <row r="10" spans="1:17" ht="18.75" customHeight="1" x14ac:dyDescent="0.25">
      <c r="A10" s="13"/>
      <c r="B10" s="2"/>
      <c r="C10" s="54"/>
      <c r="D10" s="127"/>
      <c r="E10" s="125"/>
      <c r="F10" s="128" t="s">
        <v>140</v>
      </c>
      <c r="G10" s="40"/>
      <c r="H10" s="127"/>
      <c r="I10" s="125"/>
      <c r="J10" s="128"/>
    </row>
    <row r="11" spans="1:17" ht="17.399999999999999" customHeight="1" x14ac:dyDescent="0.25">
      <c r="A11" s="13"/>
      <c r="B11" s="2"/>
      <c r="C11" s="54"/>
      <c r="D11" s="232" t="s">
        <v>45</v>
      </c>
      <c r="E11" s="232"/>
      <c r="F11" s="232"/>
      <c r="G11" s="232"/>
      <c r="H11" s="232"/>
      <c r="I11" s="232"/>
      <c r="J11" s="232"/>
    </row>
    <row r="12" spans="1:17" ht="18.75" customHeight="1" x14ac:dyDescent="0.25">
      <c r="A12" s="32" t="s">
        <v>42</v>
      </c>
      <c r="B12" s="2"/>
      <c r="C12" s="54"/>
      <c r="D12" s="84"/>
      <c r="E12" s="84"/>
      <c r="F12" s="84"/>
      <c r="G12" s="84"/>
      <c r="H12" s="84"/>
      <c r="I12" s="84"/>
      <c r="J12" s="84"/>
    </row>
    <row r="13" spans="1:17" ht="18.75" customHeight="1" x14ac:dyDescent="0.25">
      <c r="A13" s="68" t="s">
        <v>123</v>
      </c>
      <c r="B13" s="2">
        <v>7</v>
      </c>
      <c r="C13" s="41"/>
      <c r="D13" s="10">
        <v>2444425</v>
      </c>
      <c r="E13" s="10"/>
      <c r="F13" s="10">
        <v>1252008</v>
      </c>
      <c r="G13" s="10"/>
      <c r="H13" s="10">
        <v>2444425</v>
      </c>
      <c r="I13" s="10"/>
      <c r="J13" s="10">
        <v>1252008</v>
      </c>
      <c r="M13" s="119"/>
      <c r="Q13" s="119"/>
    </row>
    <row r="14" spans="1:17" ht="18.75" customHeight="1" x14ac:dyDescent="0.25">
      <c r="A14" s="68" t="s">
        <v>16</v>
      </c>
      <c r="B14" s="54"/>
      <c r="C14" s="41"/>
      <c r="D14" s="10">
        <v>450</v>
      </c>
      <c r="E14" s="10"/>
      <c r="F14" s="10">
        <v>8460</v>
      </c>
      <c r="G14" s="10"/>
      <c r="H14" s="10">
        <v>450</v>
      </c>
      <c r="I14" s="10"/>
      <c r="J14" s="10">
        <v>8460</v>
      </c>
      <c r="M14" s="119"/>
      <c r="Q14" s="119"/>
    </row>
    <row r="15" spans="1:17" ht="18.75" customHeight="1" x14ac:dyDescent="0.25">
      <c r="A15" s="68" t="s">
        <v>96</v>
      </c>
      <c r="B15" s="54"/>
      <c r="C15" s="41"/>
      <c r="D15" s="10">
        <f>H15</f>
        <v>10880</v>
      </c>
      <c r="E15" s="10"/>
      <c r="F15" s="10">
        <v>10825</v>
      </c>
      <c r="G15" s="10"/>
      <c r="H15" s="10">
        <v>10880</v>
      </c>
      <c r="I15" s="10"/>
      <c r="J15" s="10">
        <v>10825</v>
      </c>
      <c r="M15" s="119"/>
      <c r="Q15" s="119"/>
    </row>
    <row r="16" spans="1:17" ht="18.75" customHeight="1" x14ac:dyDescent="0.25">
      <c r="A16" s="68" t="s">
        <v>66</v>
      </c>
      <c r="B16" s="2" t="s">
        <v>158</v>
      </c>
      <c r="C16" s="41"/>
      <c r="D16" s="89">
        <v>0</v>
      </c>
      <c r="E16" s="10"/>
      <c r="F16" s="10">
        <v>520</v>
      </c>
      <c r="G16" s="10"/>
      <c r="H16" s="10">
        <v>25480</v>
      </c>
      <c r="I16" s="10"/>
      <c r="J16" s="10">
        <v>520</v>
      </c>
      <c r="M16" s="119"/>
      <c r="Q16" s="119"/>
    </row>
    <row r="17" spans="1:17" ht="18.75" customHeight="1" x14ac:dyDescent="0.25">
      <c r="A17" s="68" t="s">
        <v>40</v>
      </c>
      <c r="B17" s="81"/>
      <c r="C17" s="41"/>
      <c r="D17" s="10">
        <f>H17</f>
        <v>1115</v>
      </c>
      <c r="E17" s="10"/>
      <c r="F17" s="10">
        <v>47216</v>
      </c>
      <c r="G17" s="10"/>
      <c r="H17" s="10">
        <v>1115</v>
      </c>
      <c r="I17" s="10"/>
      <c r="J17" s="10">
        <v>47216</v>
      </c>
      <c r="M17" s="119"/>
      <c r="Q17" s="119"/>
    </row>
    <row r="18" spans="1:17" ht="18.75" customHeight="1" x14ac:dyDescent="0.25">
      <c r="A18" s="13" t="s">
        <v>43</v>
      </c>
      <c r="B18" s="2"/>
      <c r="C18" s="54"/>
      <c r="D18" s="19">
        <f>SUM(D13:D17)</f>
        <v>2456870</v>
      </c>
      <c r="E18" s="15"/>
      <c r="F18" s="19">
        <f>SUM(F13:F17)</f>
        <v>1319029</v>
      </c>
      <c r="G18" s="15"/>
      <c r="H18" s="19">
        <f>SUM(H13:H17)</f>
        <v>2482350</v>
      </c>
      <c r="I18" s="15"/>
      <c r="J18" s="19">
        <f>SUM(J13:J17)</f>
        <v>1319029</v>
      </c>
      <c r="L18" s="116"/>
      <c r="M18" s="119"/>
      <c r="Q18" s="119"/>
    </row>
    <row r="19" spans="1:17" ht="13.05" customHeight="1" x14ac:dyDescent="0.25">
      <c r="A19" s="13"/>
      <c r="B19" s="2"/>
      <c r="C19" s="54"/>
      <c r="D19" s="69"/>
      <c r="E19" s="48"/>
      <c r="F19" s="69"/>
      <c r="G19" s="48"/>
      <c r="H19" s="69"/>
      <c r="I19" s="48"/>
      <c r="J19" s="69"/>
    </row>
    <row r="20" spans="1:17" ht="18.75" customHeight="1" x14ac:dyDescent="0.25">
      <c r="A20" s="32" t="s">
        <v>8</v>
      </c>
      <c r="B20" s="2"/>
      <c r="C20" s="54"/>
      <c r="D20" s="69"/>
      <c r="E20" s="48"/>
      <c r="F20" s="69"/>
      <c r="G20" s="48"/>
      <c r="H20" s="69"/>
      <c r="I20" s="48"/>
      <c r="J20" s="69"/>
      <c r="Q20" s="119"/>
    </row>
    <row r="21" spans="1:17" ht="18.75" customHeight="1" x14ac:dyDescent="0.25">
      <c r="A21" s="68" t="s">
        <v>103</v>
      </c>
      <c r="B21" s="81"/>
      <c r="C21" s="10"/>
      <c r="D21" s="10">
        <v>1597369</v>
      </c>
      <c r="E21" s="10"/>
      <c r="F21" s="10">
        <v>1249226</v>
      </c>
      <c r="G21" s="10"/>
      <c r="H21" s="10">
        <v>1597369</v>
      </c>
      <c r="I21" s="10"/>
      <c r="J21" s="10">
        <v>1249226</v>
      </c>
      <c r="Q21" s="119"/>
    </row>
    <row r="22" spans="1:17" ht="18.75" customHeight="1" x14ac:dyDescent="0.25">
      <c r="A22" s="68" t="s">
        <v>82</v>
      </c>
      <c r="B22" s="81"/>
      <c r="C22" s="41"/>
      <c r="D22" s="10">
        <v>281694</v>
      </c>
      <c r="E22" s="10"/>
      <c r="F22" s="10">
        <v>93860</v>
      </c>
      <c r="G22" s="10"/>
      <c r="H22" s="10">
        <v>281694</v>
      </c>
      <c r="I22" s="10"/>
      <c r="J22" s="10">
        <v>93860</v>
      </c>
      <c r="Q22" s="119"/>
    </row>
    <row r="23" spans="1:17" ht="18.75" customHeight="1" x14ac:dyDescent="0.25">
      <c r="A23" s="68" t="s">
        <v>67</v>
      </c>
      <c r="B23" s="81"/>
      <c r="C23" s="41"/>
      <c r="D23" s="10">
        <v>39343</v>
      </c>
      <c r="E23" s="10"/>
      <c r="F23" s="10">
        <v>36622</v>
      </c>
      <c r="G23" s="10"/>
      <c r="H23" s="10">
        <v>39343</v>
      </c>
      <c r="I23" s="10"/>
      <c r="J23" s="10">
        <v>36622</v>
      </c>
      <c r="Q23" s="119"/>
    </row>
    <row r="24" spans="1:17" ht="18.75" customHeight="1" x14ac:dyDescent="0.25">
      <c r="A24" s="13" t="s">
        <v>9</v>
      </c>
      <c r="B24" s="2"/>
      <c r="C24" s="54"/>
      <c r="D24" s="19">
        <f>SUM(D21:D23)</f>
        <v>1918406</v>
      </c>
      <c r="E24" s="15"/>
      <c r="F24" s="19">
        <f>SUM(F21:F23)</f>
        <v>1379708</v>
      </c>
      <c r="G24" s="15"/>
      <c r="H24" s="19">
        <f>SUM(H21:H23)</f>
        <v>1918406</v>
      </c>
      <c r="I24" s="15"/>
      <c r="J24" s="19">
        <f>SUM(J21:J23)</f>
        <v>1379708</v>
      </c>
      <c r="Q24" s="119"/>
    </row>
    <row r="25" spans="1:17" ht="13.05" customHeight="1" x14ac:dyDescent="0.25">
      <c r="A25" s="13"/>
      <c r="B25" s="2"/>
      <c r="C25" s="54"/>
      <c r="D25" s="21"/>
      <c r="E25" s="15"/>
      <c r="F25" s="21"/>
      <c r="G25" s="15"/>
      <c r="H25" s="15"/>
      <c r="I25" s="15"/>
      <c r="J25" s="15"/>
      <c r="Q25" s="119"/>
    </row>
    <row r="26" spans="1:17" ht="20.399999999999999" customHeight="1" x14ac:dyDescent="0.25">
      <c r="A26" s="13" t="s">
        <v>141</v>
      </c>
      <c r="B26" s="2"/>
      <c r="C26" s="54"/>
      <c r="D26" s="21">
        <f>D18-D24</f>
        <v>538464</v>
      </c>
      <c r="E26" s="15"/>
      <c r="F26" s="21">
        <f>F18-F24</f>
        <v>-60679</v>
      </c>
      <c r="G26" s="15"/>
      <c r="H26" s="21">
        <f>H18-H24</f>
        <v>563944</v>
      </c>
      <c r="I26" s="15"/>
      <c r="J26" s="21">
        <f>J18-J24</f>
        <v>-60679</v>
      </c>
      <c r="Q26" s="119"/>
    </row>
    <row r="27" spans="1:17" s="73" customFormat="1" ht="20.399999999999999" customHeight="1" x14ac:dyDescent="0.25">
      <c r="A27" s="68" t="s">
        <v>91</v>
      </c>
      <c r="B27" s="2"/>
      <c r="C27" s="54"/>
      <c r="D27" s="53">
        <v>-959</v>
      </c>
      <c r="E27" s="48"/>
      <c r="F27" s="53">
        <v>0</v>
      </c>
      <c r="G27" s="48"/>
      <c r="H27" s="53">
        <v>-959</v>
      </c>
      <c r="I27" s="48"/>
      <c r="J27" s="53">
        <v>0</v>
      </c>
      <c r="M27" s="114"/>
      <c r="N27" s="114"/>
      <c r="O27" s="114"/>
      <c r="P27" s="114"/>
      <c r="Q27" s="119"/>
    </row>
    <row r="28" spans="1:17" ht="20.399999999999999" customHeight="1" x14ac:dyDescent="0.25">
      <c r="A28" s="68" t="s">
        <v>142</v>
      </c>
      <c r="B28" s="2"/>
      <c r="C28" s="54"/>
      <c r="D28" s="21"/>
      <c r="E28" s="15"/>
      <c r="F28" s="21"/>
      <c r="G28" s="15"/>
      <c r="H28" s="21"/>
      <c r="I28" s="15"/>
      <c r="J28" s="21"/>
      <c r="Q28" s="119"/>
    </row>
    <row r="29" spans="1:17" ht="20.399999999999999" customHeight="1" x14ac:dyDescent="0.25">
      <c r="A29" s="68" t="s">
        <v>120</v>
      </c>
      <c r="B29" s="81" t="s">
        <v>155</v>
      </c>
      <c r="C29" s="2"/>
      <c r="D29" s="34">
        <v>796353</v>
      </c>
      <c r="E29" s="35"/>
      <c r="F29" s="34">
        <f>-563361-30527</f>
        <v>-593888</v>
      </c>
      <c r="G29" s="33"/>
      <c r="H29" s="102">
        <v>0</v>
      </c>
      <c r="I29" s="35"/>
      <c r="J29" s="102">
        <v>0</v>
      </c>
      <c r="L29" s="51"/>
    </row>
    <row r="30" spans="1:17" s="51" customFormat="1" ht="18.75" customHeight="1" x14ac:dyDescent="0.25">
      <c r="A30" s="13" t="s">
        <v>143</v>
      </c>
      <c r="B30" s="2"/>
      <c r="C30" s="54"/>
      <c r="D30" s="21">
        <f>SUM(D26:D29)</f>
        <v>1333858</v>
      </c>
      <c r="E30" s="20"/>
      <c r="F30" s="21">
        <f>SUM(F26:F29)</f>
        <v>-654567</v>
      </c>
      <c r="G30" s="20"/>
      <c r="H30" s="21">
        <f>SUM(H26:H29)</f>
        <v>562985</v>
      </c>
      <c r="I30" s="20"/>
      <c r="J30" s="21">
        <f>SUM(J26:J29)</f>
        <v>-60679</v>
      </c>
      <c r="L30" s="115"/>
      <c r="M30" s="114"/>
      <c r="N30" s="114"/>
      <c r="O30" s="114"/>
      <c r="P30" s="114"/>
      <c r="Q30" s="119"/>
    </row>
    <row r="31" spans="1:17" ht="18.75" customHeight="1" x14ac:dyDescent="0.25">
      <c r="A31" s="68" t="s">
        <v>144</v>
      </c>
      <c r="B31" s="2"/>
      <c r="C31" s="54"/>
      <c r="D31" s="53">
        <f>H31</f>
        <v>-95059</v>
      </c>
      <c r="E31" s="35"/>
      <c r="F31" s="53">
        <v>2613</v>
      </c>
      <c r="G31" s="35"/>
      <c r="H31" s="92">
        <f>-51066-43993</f>
        <v>-95059</v>
      </c>
      <c r="I31" s="35"/>
      <c r="J31" s="92">
        <v>2613</v>
      </c>
    </row>
    <row r="32" spans="1:17" ht="18.75" customHeight="1" thickBot="1" x14ac:dyDescent="0.3">
      <c r="A32" s="13" t="s">
        <v>139</v>
      </c>
      <c r="B32" s="2"/>
      <c r="C32" s="54"/>
      <c r="D32" s="23">
        <f>SUM(D30:D31)</f>
        <v>1238799</v>
      </c>
      <c r="E32" s="20"/>
      <c r="F32" s="23">
        <f>SUM(F30:F31)</f>
        <v>-651954</v>
      </c>
      <c r="G32" s="20"/>
      <c r="H32" s="23">
        <f>SUM(H30:H31)</f>
        <v>467926</v>
      </c>
      <c r="I32" s="20"/>
      <c r="J32" s="23">
        <f>SUM(J30:J31)</f>
        <v>-58066</v>
      </c>
      <c r="Q32" s="119"/>
    </row>
    <row r="33" spans="1:17" ht="13.05" customHeight="1" thickTop="1" x14ac:dyDescent="0.25">
      <c r="A33" s="13"/>
      <c r="B33" s="2"/>
      <c r="C33" s="54"/>
      <c r="D33" s="21"/>
      <c r="E33" s="15"/>
      <c r="F33" s="21"/>
      <c r="G33" s="15"/>
      <c r="H33" s="15"/>
      <c r="I33" s="15"/>
      <c r="J33" s="15"/>
      <c r="Q33" s="119"/>
    </row>
    <row r="34" spans="1:17" ht="18.75" customHeight="1" x14ac:dyDescent="0.25">
      <c r="A34" s="24" t="s">
        <v>162</v>
      </c>
      <c r="B34" s="2"/>
      <c r="C34" s="11"/>
      <c r="D34" s="158"/>
      <c r="E34" s="82"/>
      <c r="F34" s="82"/>
      <c r="G34" s="82"/>
      <c r="H34" s="158"/>
      <c r="I34" s="82"/>
      <c r="J34" s="82"/>
    </row>
    <row r="35" spans="1:17" ht="18.75" customHeight="1" thickBot="1" x14ac:dyDescent="0.3">
      <c r="A35" s="83" t="s">
        <v>163</v>
      </c>
      <c r="B35" s="2"/>
      <c r="C35" s="11"/>
      <c r="D35" s="166">
        <f>D32/'BS 3-4'!D55</f>
        <v>6.1448363095238099</v>
      </c>
      <c r="E35" s="82"/>
      <c r="F35" s="166">
        <f>F32/'BS 3-4'!F55</f>
        <v>-3.2338988095238097</v>
      </c>
      <c r="G35" s="82"/>
      <c r="H35" s="166">
        <f>H32/'BS 3-4'!H55</f>
        <v>2.3210615079365078</v>
      </c>
      <c r="I35" s="82"/>
      <c r="J35" s="166">
        <f>J32/'BS 3-4'!J55</f>
        <v>-0.28802579365079367</v>
      </c>
    </row>
    <row r="36" spans="1:17" ht="13.05" customHeight="1" thickTop="1" x14ac:dyDescent="0.25">
      <c r="A36" s="13"/>
      <c r="B36" s="2"/>
      <c r="C36" s="54"/>
      <c r="D36" s="21"/>
      <c r="E36" s="15"/>
      <c r="F36" s="21"/>
      <c r="G36" s="15"/>
      <c r="H36" s="15"/>
      <c r="I36" s="15"/>
      <c r="J36" s="15"/>
      <c r="Q36" s="119"/>
    </row>
    <row r="37" spans="1:17" ht="9" customHeight="1" x14ac:dyDescent="0.25">
      <c r="A37" s="68"/>
      <c r="B37" s="2"/>
      <c r="C37" s="54"/>
      <c r="D37" s="52"/>
      <c r="E37" s="35"/>
      <c r="F37" s="52"/>
      <c r="G37" s="35"/>
      <c r="H37" s="22"/>
      <c r="I37" s="35"/>
      <c r="J37" s="22"/>
    </row>
    <row r="38" spans="1:17" ht="18.75" customHeight="1" x14ac:dyDescent="0.25">
      <c r="A38" s="4"/>
      <c r="B38" s="4"/>
      <c r="D38" s="177"/>
      <c r="E38" s="30"/>
      <c r="F38" s="30"/>
      <c r="G38" s="30"/>
      <c r="H38" s="177"/>
      <c r="I38" s="30"/>
      <c r="J38" s="30"/>
    </row>
    <row r="39" spans="1:17" ht="18.75" customHeight="1" x14ac:dyDescent="0.25">
      <c r="A39" s="4"/>
      <c r="B39" s="4"/>
      <c r="D39" s="169"/>
      <c r="E39" s="169"/>
      <c r="F39" s="169"/>
      <c r="G39" s="169"/>
      <c r="H39" s="169"/>
      <c r="I39" s="169"/>
      <c r="J39" s="169"/>
    </row>
    <row r="40" spans="1:17" ht="18.75" customHeight="1" x14ac:dyDescent="0.25">
      <c r="A40" s="4"/>
      <c r="B40" s="4"/>
      <c r="D40" s="30"/>
      <c r="E40" s="30"/>
      <c r="F40" s="30"/>
      <c r="G40" s="30"/>
      <c r="H40" s="30"/>
      <c r="I40" s="30"/>
      <c r="J40" s="30"/>
    </row>
    <row r="41" spans="1:17" ht="18.75" customHeight="1" x14ac:dyDescent="0.25">
      <c r="A41" s="4"/>
      <c r="B41" s="4"/>
      <c r="D41" s="30"/>
      <c r="E41" s="30"/>
      <c r="F41" s="30"/>
      <c r="G41" s="30"/>
      <c r="H41" s="30"/>
      <c r="I41" s="30"/>
      <c r="J41" s="30"/>
    </row>
    <row r="42" spans="1:17" ht="18.75" customHeight="1" x14ac:dyDescent="0.25">
      <c r="A42" s="4"/>
      <c r="B42" s="4"/>
      <c r="D42" s="30"/>
      <c r="E42" s="30"/>
      <c r="F42" s="30"/>
      <c r="G42" s="30"/>
      <c r="H42" s="30"/>
      <c r="I42" s="30"/>
      <c r="J42" s="30"/>
      <c r="Q42" s="119"/>
    </row>
    <row r="43" spans="1:17" ht="18.75" customHeight="1" x14ac:dyDescent="0.25">
      <c r="A43" s="4"/>
      <c r="B43" s="4"/>
      <c r="D43" s="30"/>
      <c r="E43" s="30"/>
      <c r="F43" s="30"/>
      <c r="G43" s="30"/>
      <c r="H43" s="30"/>
      <c r="I43" s="30"/>
      <c r="J43" s="30"/>
    </row>
    <row r="44" spans="1:17" ht="18.75" customHeight="1" x14ac:dyDescent="0.25">
      <c r="A44" s="4"/>
      <c r="B44" s="4"/>
      <c r="D44" s="30"/>
      <c r="E44" s="30"/>
      <c r="F44" s="30"/>
      <c r="G44" s="30"/>
      <c r="H44" s="30"/>
      <c r="I44" s="30"/>
      <c r="J44" s="30"/>
    </row>
    <row r="45" spans="1:17" ht="18.75" customHeight="1" x14ac:dyDescent="0.25">
      <c r="A45" s="4"/>
      <c r="B45" s="4"/>
      <c r="D45" s="30"/>
      <c r="E45" s="30"/>
      <c r="F45" s="30"/>
      <c r="G45" s="30"/>
      <c r="H45" s="30"/>
      <c r="I45" s="30"/>
      <c r="J45" s="30"/>
    </row>
    <row r="46" spans="1:17" ht="18.75" customHeight="1" x14ac:dyDescent="0.25">
      <c r="A46" s="4"/>
      <c r="B46" s="4"/>
      <c r="D46" s="30"/>
      <c r="E46" s="30"/>
      <c r="F46" s="30"/>
      <c r="G46" s="30"/>
      <c r="H46" s="30"/>
      <c r="I46" s="30"/>
      <c r="J46" s="30"/>
    </row>
    <row r="47" spans="1:17" ht="18.75" customHeight="1" x14ac:dyDescent="0.25">
      <c r="A47" s="4"/>
      <c r="B47" s="4"/>
      <c r="D47" s="30"/>
      <c r="E47" s="30"/>
      <c r="F47" s="30"/>
      <c r="G47" s="30"/>
      <c r="H47" s="30"/>
      <c r="I47" s="30"/>
      <c r="J47" s="30"/>
    </row>
    <row r="48" spans="1:17" ht="18.75" customHeight="1" x14ac:dyDescent="0.25">
      <c r="A48" s="4"/>
      <c r="B48" s="4"/>
      <c r="D48" s="30"/>
      <c r="E48" s="30"/>
      <c r="F48" s="30"/>
      <c r="G48" s="30"/>
      <c r="H48" s="30"/>
      <c r="I48" s="30"/>
      <c r="J48" s="30"/>
    </row>
    <row r="49" spans="1:17" ht="18.75" customHeight="1" x14ac:dyDescent="0.25">
      <c r="A49" s="4"/>
      <c r="B49" s="4"/>
      <c r="D49" s="30"/>
      <c r="E49" s="30"/>
      <c r="F49" s="30"/>
      <c r="G49" s="30"/>
      <c r="H49" s="30"/>
      <c r="I49" s="30"/>
      <c r="J49" s="30"/>
      <c r="M49" s="120"/>
      <c r="Q49" s="120"/>
    </row>
    <row r="50" spans="1:17" ht="18.75" customHeight="1" x14ac:dyDescent="0.25">
      <c r="A50" s="4"/>
      <c r="B50" s="4"/>
      <c r="D50" s="30"/>
      <c r="E50" s="30"/>
      <c r="F50" s="30"/>
      <c r="G50" s="30"/>
      <c r="H50" s="30"/>
      <c r="I50" s="30"/>
      <c r="J50" s="30"/>
    </row>
    <row r="51" spans="1:17" ht="18.75" customHeight="1" x14ac:dyDescent="0.25">
      <c r="A51" s="4"/>
      <c r="B51" s="4"/>
      <c r="D51" s="30"/>
      <c r="E51" s="30"/>
      <c r="F51" s="30"/>
      <c r="G51" s="30"/>
      <c r="H51" s="30"/>
      <c r="I51" s="30"/>
      <c r="J51" s="30"/>
    </row>
    <row r="52" spans="1:17" ht="18.75" customHeight="1" x14ac:dyDescent="0.25">
      <c r="A52" s="4"/>
      <c r="B52" s="4"/>
      <c r="D52" s="30"/>
      <c r="E52" s="30"/>
      <c r="F52" s="30"/>
      <c r="G52" s="30"/>
      <c r="H52" s="30"/>
      <c r="I52" s="30"/>
      <c r="J52" s="30"/>
    </row>
    <row r="53" spans="1:17" ht="18.75" customHeight="1" x14ac:dyDescent="0.25">
      <c r="A53" s="4"/>
      <c r="B53" s="4"/>
      <c r="D53" s="30"/>
      <c r="E53" s="30"/>
      <c r="F53" s="30"/>
      <c r="G53" s="30"/>
      <c r="H53" s="30"/>
      <c r="I53" s="30"/>
      <c r="J53" s="30"/>
    </row>
    <row r="54" spans="1:17" ht="18.75" customHeight="1" x14ac:dyDescent="0.25">
      <c r="A54" s="4"/>
      <c r="B54" s="4"/>
      <c r="D54" s="30"/>
      <c r="E54" s="30"/>
      <c r="F54" s="30"/>
      <c r="G54" s="30"/>
      <c r="H54" s="30"/>
      <c r="I54" s="30"/>
      <c r="J54" s="30"/>
    </row>
    <row r="55" spans="1:17" ht="18.75" customHeight="1" x14ac:dyDescent="0.25">
      <c r="A55" s="4"/>
      <c r="B55" s="4"/>
      <c r="D55" s="30"/>
      <c r="E55" s="30"/>
      <c r="F55" s="30"/>
      <c r="G55" s="30"/>
      <c r="H55" s="30"/>
      <c r="I55" s="30"/>
      <c r="J55" s="30"/>
    </row>
    <row r="56" spans="1:17" ht="18.75" customHeight="1" x14ac:dyDescent="0.25">
      <c r="A56" s="4"/>
      <c r="B56" s="4"/>
      <c r="D56" s="30"/>
      <c r="E56" s="30"/>
      <c r="F56" s="30"/>
      <c r="G56" s="30"/>
      <c r="H56" s="30"/>
      <c r="I56" s="30"/>
      <c r="J56" s="30"/>
    </row>
    <row r="57" spans="1:17" ht="18.75" customHeight="1" x14ac:dyDescent="0.25">
      <c r="A57" s="4"/>
      <c r="B57" s="4"/>
      <c r="D57" s="30"/>
      <c r="E57" s="30"/>
      <c r="F57" s="30"/>
      <c r="G57" s="30"/>
      <c r="H57" s="30"/>
      <c r="I57" s="30"/>
      <c r="J57" s="30"/>
    </row>
    <row r="58" spans="1:17" ht="18.75" customHeight="1" x14ac:dyDescent="0.25">
      <c r="A58" s="4"/>
      <c r="B58" s="4"/>
      <c r="D58" s="30"/>
      <c r="E58" s="30"/>
      <c r="F58" s="30"/>
      <c r="G58" s="30"/>
      <c r="H58" s="30"/>
      <c r="I58" s="30"/>
      <c r="J58" s="30"/>
    </row>
    <row r="59" spans="1:17" ht="18.75" customHeight="1" x14ac:dyDescent="0.25">
      <c r="A59" s="4"/>
      <c r="B59" s="4"/>
      <c r="D59" s="30"/>
      <c r="E59" s="30"/>
      <c r="F59" s="30"/>
      <c r="G59" s="30"/>
      <c r="H59" s="30"/>
      <c r="I59" s="30"/>
      <c r="J59" s="30"/>
    </row>
    <row r="60" spans="1:17" ht="18.75" customHeight="1" x14ac:dyDescent="0.25">
      <c r="A60" s="4"/>
      <c r="B60" s="4"/>
      <c r="D60" s="30"/>
      <c r="E60" s="30"/>
      <c r="F60" s="30"/>
      <c r="G60" s="30"/>
      <c r="H60" s="30"/>
      <c r="I60" s="30"/>
      <c r="J60" s="30"/>
    </row>
    <row r="61" spans="1:17" ht="18.75" customHeight="1" x14ac:dyDescent="0.25">
      <c r="A61" s="4"/>
      <c r="B61" s="4"/>
      <c r="D61" s="30"/>
      <c r="E61" s="30"/>
      <c r="F61" s="30"/>
      <c r="G61" s="30"/>
      <c r="H61" s="30"/>
      <c r="I61" s="30"/>
      <c r="J61" s="30"/>
    </row>
    <row r="62" spans="1:17" ht="18.75" customHeight="1" x14ac:dyDescent="0.25">
      <c r="A62" s="4"/>
      <c r="B62" s="4"/>
      <c r="D62" s="30"/>
      <c r="E62" s="30"/>
      <c r="F62" s="30"/>
      <c r="G62" s="30"/>
      <c r="H62" s="30"/>
      <c r="I62" s="30"/>
      <c r="J62" s="30"/>
    </row>
    <row r="63" spans="1:17" ht="18.75" customHeight="1" x14ac:dyDescent="0.25">
      <c r="A63" s="4"/>
      <c r="B63" s="4"/>
      <c r="D63" s="30"/>
      <c r="E63" s="30"/>
      <c r="F63" s="30"/>
      <c r="G63" s="30"/>
      <c r="H63" s="30"/>
      <c r="I63" s="30"/>
      <c r="J63" s="30"/>
    </row>
    <row r="64" spans="1:17" ht="18.75" customHeight="1" x14ac:dyDescent="0.25">
      <c r="A64" s="4"/>
      <c r="B64" s="4"/>
      <c r="D64" s="30"/>
      <c r="E64" s="30"/>
      <c r="F64" s="30"/>
      <c r="G64" s="30"/>
      <c r="H64" s="30"/>
      <c r="I64" s="30"/>
      <c r="J64" s="30"/>
    </row>
    <row r="65" spans="1:10" ht="18.75" customHeight="1" x14ac:dyDescent="0.25">
      <c r="A65" s="4"/>
      <c r="B65" s="4"/>
      <c r="D65" s="30"/>
      <c r="E65" s="30"/>
      <c r="F65" s="30"/>
      <c r="G65" s="30"/>
      <c r="H65" s="30"/>
      <c r="I65" s="30"/>
      <c r="J65" s="30"/>
    </row>
    <row r="66" spans="1:10" ht="18.75" customHeight="1" x14ac:dyDescent="0.25">
      <c r="A66" s="4"/>
      <c r="B66" s="4"/>
      <c r="D66" s="30"/>
      <c r="E66" s="30"/>
      <c r="F66" s="30"/>
      <c r="G66" s="30"/>
      <c r="H66" s="30"/>
      <c r="I66" s="30"/>
      <c r="J66" s="30"/>
    </row>
    <row r="67" spans="1:10" ht="18.75" customHeight="1" x14ac:dyDescent="0.25">
      <c r="A67" s="4"/>
      <c r="B67" s="4"/>
      <c r="D67" s="30"/>
      <c r="E67" s="30"/>
      <c r="F67" s="30"/>
      <c r="G67" s="30"/>
      <c r="H67" s="30"/>
      <c r="I67" s="30"/>
      <c r="J67" s="30"/>
    </row>
    <row r="68" spans="1:10" ht="18.75" customHeight="1" x14ac:dyDescent="0.25">
      <c r="A68" s="4"/>
      <c r="B68" s="4"/>
      <c r="D68" s="30"/>
      <c r="E68" s="30"/>
      <c r="F68" s="30"/>
      <c r="G68" s="30"/>
      <c r="H68" s="30"/>
      <c r="I68" s="30"/>
      <c r="J68" s="30"/>
    </row>
    <row r="69" spans="1:10" ht="18.75" customHeight="1" x14ac:dyDescent="0.25">
      <c r="A69" s="4"/>
      <c r="B69" s="4"/>
      <c r="D69" s="30"/>
      <c r="E69" s="30"/>
      <c r="F69" s="30"/>
      <c r="G69" s="30"/>
      <c r="H69" s="30"/>
      <c r="I69" s="30"/>
      <c r="J69" s="30"/>
    </row>
    <row r="70" spans="1:10" ht="18.75" customHeight="1" x14ac:dyDescent="0.25">
      <c r="A70" s="4"/>
      <c r="B70" s="4"/>
      <c r="D70" s="30"/>
      <c r="E70" s="30"/>
      <c r="F70" s="30"/>
      <c r="G70" s="30"/>
      <c r="H70" s="30"/>
      <c r="I70" s="30"/>
      <c r="J70" s="30"/>
    </row>
    <row r="71" spans="1:10" ht="18.75" customHeight="1" x14ac:dyDescent="0.25">
      <c r="A71" s="4"/>
      <c r="B71" s="4"/>
      <c r="D71" s="30"/>
      <c r="E71" s="30"/>
      <c r="F71" s="30"/>
      <c r="G71" s="30"/>
      <c r="H71" s="30"/>
      <c r="I71" s="30"/>
      <c r="J71" s="30"/>
    </row>
    <row r="72" spans="1:10" ht="18.75" customHeight="1" x14ac:dyDescent="0.25">
      <c r="A72" s="4"/>
      <c r="B72" s="4"/>
      <c r="D72" s="30"/>
      <c r="E72" s="30"/>
      <c r="F72" s="30"/>
      <c r="G72" s="30"/>
      <c r="H72" s="30"/>
      <c r="I72" s="30"/>
      <c r="J72" s="30"/>
    </row>
    <row r="73" spans="1:10" ht="18.75" customHeight="1" x14ac:dyDescent="0.25">
      <c r="A73" s="4"/>
      <c r="B73" s="4"/>
      <c r="D73" s="30"/>
      <c r="E73" s="30"/>
      <c r="F73" s="30"/>
      <c r="G73" s="30"/>
      <c r="H73" s="30"/>
      <c r="I73" s="30"/>
      <c r="J73" s="30"/>
    </row>
    <row r="74" spans="1:10" ht="18.75" customHeight="1" x14ac:dyDescent="0.25">
      <c r="A74" s="4"/>
      <c r="B74" s="4"/>
      <c r="D74" s="30"/>
      <c r="E74" s="30"/>
      <c r="F74" s="30"/>
      <c r="G74" s="30"/>
      <c r="H74" s="30"/>
      <c r="I74" s="30"/>
      <c r="J74" s="30"/>
    </row>
    <row r="75" spans="1:10" ht="18.75" customHeight="1" x14ac:dyDescent="0.25">
      <c r="A75" s="4"/>
      <c r="B75" s="4"/>
      <c r="D75" s="30"/>
      <c r="E75" s="30"/>
      <c r="F75" s="30"/>
      <c r="G75" s="30"/>
      <c r="H75" s="30"/>
      <c r="I75" s="30"/>
      <c r="J75" s="30"/>
    </row>
    <row r="76" spans="1:10" ht="18.75" customHeight="1" x14ac:dyDescent="0.25">
      <c r="A76" s="4"/>
      <c r="B76" s="4"/>
      <c r="D76" s="30"/>
      <c r="E76" s="30"/>
      <c r="F76" s="30"/>
      <c r="G76" s="30"/>
      <c r="H76" s="30"/>
      <c r="I76" s="30"/>
      <c r="J76" s="30"/>
    </row>
    <row r="77" spans="1:10" ht="18.75" customHeight="1" x14ac:dyDescent="0.25">
      <c r="A77" s="4"/>
      <c r="B77" s="4"/>
      <c r="D77" s="30"/>
      <c r="E77" s="30"/>
      <c r="F77" s="30"/>
      <c r="G77" s="30"/>
      <c r="H77" s="30"/>
      <c r="I77" s="30"/>
      <c r="J77" s="30"/>
    </row>
    <row r="78" spans="1:10" ht="18.75" customHeight="1" x14ac:dyDescent="0.25">
      <c r="A78" s="4"/>
      <c r="B78" s="4"/>
      <c r="D78" s="30"/>
      <c r="E78" s="30"/>
      <c r="F78" s="30"/>
      <c r="G78" s="30"/>
      <c r="H78" s="30"/>
      <c r="I78" s="30"/>
      <c r="J78" s="30"/>
    </row>
    <row r="79" spans="1:10" ht="18.75" customHeight="1" x14ac:dyDescent="0.25">
      <c r="A79" s="4"/>
      <c r="B79" s="4"/>
      <c r="D79" s="30"/>
      <c r="E79" s="30"/>
      <c r="F79" s="30"/>
      <c r="G79" s="30"/>
      <c r="H79" s="30"/>
      <c r="I79" s="30"/>
      <c r="J79" s="30"/>
    </row>
    <row r="80" spans="1:10" ht="18.75" customHeight="1" x14ac:dyDescent="0.25">
      <c r="A80" s="4"/>
      <c r="B80" s="4"/>
      <c r="D80" s="30"/>
      <c r="E80" s="30"/>
      <c r="F80" s="30"/>
      <c r="G80" s="30"/>
      <c r="H80" s="30"/>
      <c r="I80" s="30"/>
      <c r="J80" s="30"/>
    </row>
    <row r="81" spans="1:10" ht="18.75" customHeight="1" x14ac:dyDescent="0.25">
      <c r="A81" s="4"/>
      <c r="B81" s="4"/>
      <c r="D81" s="30"/>
      <c r="E81" s="30"/>
      <c r="F81" s="30"/>
      <c r="G81" s="30"/>
      <c r="H81" s="30"/>
      <c r="I81" s="30"/>
      <c r="J81" s="30"/>
    </row>
    <row r="82" spans="1:10" ht="18.75" customHeight="1" x14ac:dyDescent="0.25">
      <c r="A82" s="4"/>
      <c r="B82" s="4"/>
      <c r="D82" s="30"/>
      <c r="E82" s="30"/>
      <c r="F82" s="30"/>
      <c r="G82" s="30"/>
      <c r="H82" s="30"/>
      <c r="I82" s="30"/>
      <c r="J82" s="30"/>
    </row>
    <row r="83" spans="1:10" ht="18.75" customHeight="1" x14ac:dyDescent="0.25">
      <c r="A83" s="4"/>
      <c r="B83" s="4"/>
      <c r="D83" s="30"/>
      <c r="E83" s="30"/>
      <c r="F83" s="30"/>
      <c r="G83" s="30"/>
      <c r="H83" s="30"/>
      <c r="I83" s="30"/>
      <c r="J83" s="30"/>
    </row>
    <row r="84" spans="1:10" ht="18.75" customHeight="1" x14ac:dyDescent="0.25">
      <c r="A84" s="4"/>
      <c r="B84" s="4"/>
      <c r="D84" s="30"/>
      <c r="E84" s="30"/>
      <c r="F84" s="30"/>
      <c r="G84" s="30"/>
      <c r="H84" s="30"/>
      <c r="I84" s="30"/>
      <c r="J84" s="30"/>
    </row>
    <row r="85" spans="1:10" ht="18.75" customHeight="1" x14ac:dyDescent="0.25">
      <c r="A85" s="4"/>
      <c r="B85" s="4"/>
      <c r="D85" s="30"/>
      <c r="E85" s="30"/>
      <c r="F85" s="30"/>
      <c r="G85" s="30"/>
      <c r="H85" s="30"/>
      <c r="I85" s="30"/>
      <c r="J85" s="30"/>
    </row>
    <row r="86" spans="1:10" ht="18.75" customHeight="1" x14ac:dyDescent="0.25">
      <c r="A86" s="4"/>
      <c r="B86" s="4"/>
      <c r="D86" s="30"/>
      <c r="E86" s="30"/>
      <c r="F86" s="30"/>
      <c r="G86" s="30"/>
      <c r="H86" s="30"/>
      <c r="I86" s="30"/>
      <c r="J86" s="30"/>
    </row>
    <row r="87" spans="1:10" ht="18.75" customHeight="1" x14ac:dyDescent="0.25">
      <c r="A87" s="4"/>
      <c r="B87" s="4"/>
      <c r="D87" s="30"/>
      <c r="E87" s="30"/>
      <c r="F87" s="30"/>
      <c r="G87" s="30"/>
      <c r="H87" s="30"/>
      <c r="I87" s="30"/>
      <c r="J87" s="30"/>
    </row>
    <row r="88" spans="1:10" ht="18.75" customHeight="1" x14ac:dyDescent="0.25">
      <c r="A88" s="4"/>
      <c r="B88" s="4"/>
      <c r="D88" s="30"/>
      <c r="E88" s="30"/>
      <c r="F88" s="30"/>
      <c r="G88" s="30"/>
      <c r="H88" s="30"/>
      <c r="I88" s="30"/>
      <c r="J88" s="30"/>
    </row>
    <row r="89" spans="1:10" ht="18.75" customHeight="1" x14ac:dyDescent="0.25">
      <c r="A89" s="4"/>
      <c r="B89" s="4"/>
      <c r="D89" s="30"/>
      <c r="E89" s="30"/>
      <c r="F89" s="30"/>
      <c r="G89" s="30"/>
      <c r="H89" s="30"/>
      <c r="I89" s="30"/>
      <c r="J89" s="30"/>
    </row>
    <row r="90" spans="1:10" ht="18.75" customHeight="1" x14ac:dyDescent="0.25">
      <c r="A90" s="4"/>
      <c r="B90" s="4"/>
      <c r="D90" s="30"/>
      <c r="E90" s="30"/>
      <c r="F90" s="30"/>
      <c r="G90" s="30"/>
      <c r="H90" s="30"/>
      <c r="I90" s="30"/>
      <c r="J90" s="30"/>
    </row>
    <row r="91" spans="1:10" ht="18.75" customHeight="1" x14ac:dyDescent="0.25">
      <c r="A91" s="4"/>
      <c r="B91" s="4"/>
      <c r="D91" s="30"/>
      <c r="E91" s="30"/>
      <c r="F91" s="30"/>
      <c r="G91" s="30"/>
      <c r="H91" s="30"/>
      <c r="I91" s="30"/>
      <c r="J91" s="30"/>
    </row>
    <row r="92" spans="1:10" ht="18.75" customHeight="1" x14ac:dyDescent="0.25">
      <c r="A92" s="4"/>
      <c r="B92" s="4"/>
      <c r="D92" s="30"/>
      <c r="E92" s="30"/>
      <c r="F92" s="30"/>
      <c r="G92" s="30"/>
      <c r="H92" s="30"/>
      <c r="I92" s="30"/>
      <c r="J92" s="30"/>
    </row>
    <row r="93" spans="1:10" ht="18.75" customHeight="1" x14ac:dyDescent="0.25">
      <c r="A93" s="4"/>
      <c r="B93" s="4"/>
      <c r="D93" s="30"/>
      <c r="E93" s="30"/>
      <c r="F93" s="30"/>
      <c r="G93" s="30"/>
      <c r="H93" s="30"/>
      <c r="I93" s="30"/>
      <c r="J93" s="30"/>
    </row>
    <row r="94" spans="1:10" ht="18.75" customHeight="1" x14ac:dyDescent="0.25">
      <c r="A94" s="4"/>
      <c r="B94" s="4"/>
      <c r="D94" s="30"/>
      <c r="E94" s="30"/>
      <c r="F94" s="30"/>
      <c r="G94" s="30"/>
      <c r="H94" s="30"/>
      <c r="I94" s="30"/>
      <c r="J94" s="30"/>
    </row>
    <row r="95" spans="1:10" ht="18.75" customHeight="1" x14ac:dyDescent="0.25">
      <c r="A95" s="4"/>
      <c r="B95" s="4"/>
      <c r="D95" s="30"/>
      <c r="E95" s="30"/>
      <c r="F95" s="30"/>
      <c r="G95" s="30"/>
      <c r="H95" s="30"/>
      <c r="I95" s="30"/>
      <c r="J95" s="30"/>
    </row>
    <row r="96" spans="1:10" ht="18.75" customHeight="1" x14ac:dyDescent="0.25">
      <c r="A96" s="4"/>
      <c r="B96" s="4"/>
      <c r="D96" s="30"/>
      <c r="E96" s="30"/>
      <c r="F96" s="30"/>
      <c r="G96" s="30"/>
      <c r="H96" s="30"/>
      <c r="I96" s="30"/>
      <c r="J96" s="30"/>
    </row>
    <row r="97" spans="1:10" ht="18.75" customHeight="1" x14ac:dyDescent="0.25">
      <c r="A97" s="4"/>
      <c r="B97" s="4"/>
      <c r="D97" s="30"/>
      <c r="E97" s="30"/>
      <c r="F97" s="30"/>
      <c r="G97" s="30"/>
      <c r="H97" s="30"/>
      <c r="I97" s="30"/>
      <c r="J97" s="30"/>
    </row>
    <row r="98" spans="1:10" ht="18.75" customHeight="1" x14ac:dyDescent="0.25">
      <c r="A98" s="4"/>
      <c r="B98" s="4"/>
      <c r="D98" s="30"/>
      <c r="E98" s="30"/>
      <c r="F98" s="30"/>
      <c r="G98" s="30"/>
      <c r="H98" s="30"/>
      <c r="I98" s="30"/>
      <c r="J98" s="30"/>
    </row>
    <row r="99" spans="1:10" ht="18.75" customHeight="1" x14ac:dyDescent="0.25">
      <c r="A99" s="4"/>
      <c r="B99" s="4"/>
      <c r="D99" s="30"/>
      <c r="E99" s="30"/>
      <c r="F99" s="30"/>
      <c r="G99" s="30"/>
      <c r="H99" s="30"/>
      <c r="I99" s="30"/>
      <c r="J99" s="30"/>
    </row>
    <row r="100" spans="1:10" ht="18.75" customHeight="1" x14ac:dyDescent="0.25">
      <c r="A100" s="4"/>
      <c r="B100" s="4"/>
      <c r="D100" s="30"/>
      <c r="E100" s="30"/>
      <c r="F100" s="30"/>
      <c r="G100" s="30"/>
      <c r="H100" s="30"/>
      <c r="I100" s="30"/>
      <c r="J100" s="30"/>
    </row>
    <row r="101" spans="1:10" ht="18.75" customHeight="1" x14ac:dyDescent="0.25">
      <c r="A101" s="4"/>
      <c r="B101" s="4"/>
      <c r="D101" s="30"/>
      <c r="E101" s="30"/>
      <c r="F101" s="30"/>
      <c r="G101" s="30"/>
      <c r="H101" s="30"/>
      <c r="I101" s="30"/>
      <c r="J101" s="30"/>
    </row>
    <row r="102" spans="1:10" ht="18.75" customHeight="1" x14ac:dyDescent="0.25">
      <c r="A102" s="4"/>
      <c r="B102" s="4"/>
      <c r="D102" s="30"/>
      <c r="E102" s="30"/>
      <c r="F102" s="30"/>
      <c r="G102" s="30"/>
      <c r="H102" s="30"/>
      <c r="I102" s="30"/>
      <c r="J102" s="30"/>
    </row>
    <row r="103" spans="1:10" ht="18.75" customHeight="1" x14ac:dyDescent="0.25">
      <c r="A103" s="4"/>
      <c r="B103" s="4"/>
      <c r="D103" s="30"/>
      <c r="E103" s="30"/>
      <c r="F103" s="30"/>
      <c r="G103" s="30"/>
      <c r="H103" s="30"/>
      <c r="I103" s="30"/>
      <c r="J103" s="30"/>
    </row>
    <row r="104" spans="1:10" ht="18.75" customHeight="1" x14ac:dyDescent="0.25">
      <c r="A104" s="4"/>
      <c r="B104" s="4"/>
      <c r="D104" s="30"/>
      <c r="E104" s="30"/>
      <c r="F104" s="30"/>
      <c r="G104" s="30"/>
      <c r="H104" s="30"/>
      <c r="I104" s="30"/>
      <c r="J104" s="30"/>
    </row>
    <row r="105" spans="1:10" ht="18.75" customHeight="1" x14ac:dyDescent="0.25">
      <c r="A105" s="4"/>
      <c r="B105" s="4"/>
      <c r="D105" s="30"/>
      <c r="E105" s="30"/>
      <c r="F105" s="30"/>
      <c r="G105" s="30"/>
      <c r="H105" s="30"/>
      <c r="I105" s="30"/>
      <c r="J105" s="30"/>
    </row>
    <row r="106" spans="1:10" ht="18.75" customHeight="1" x14ac:dyDescent="0.25">
      <c r="A106" s="4"/>
      <c r="B106" s="4"/>
      <c r="D106" s="30"/>
      <c r="E106" s="30"/>
      <c r="F106" s="30"/>
      <c r="G106" s="30"/>
      <c r="H106" s="30"/>
      <c r="I106" s="30"/>
      <c r="J106" s="30"/>
    </row>
    <row r="107" spans="1:10" ht="18.75" customHeight="1" x14ac:dyDescent="0.25">
      <c r="A107" s="4"/>
      <c r="B107" s="4"/>
      <c r="D107" s="30"/>
      <c r="E107" s="30"/>
      <c r="F107" s="30"/>
      <c r="G107" s="30"/>
      <c r="H107" s="30"/>
      <c r="I107" s="30"/>
      <c r="J107" s="30"/>
    </row>
    <row r="108" spans="1:10" ht="18.75" customHeight="1" x14ac:dyDescent="0.25">
      <c r="A108" s="4"/>
      <c r="B108" s="4"/>
      <c r="D108" s="30"/>
      <c r="E108" s="30"/>
      <c r="F108" s="30"/>
      <c r="G108" s="30"/>
      <c r="H108" s="30"/>
      <c r="I108" s="30"/>
      <c r="J108" s="30"/>
    </row>
    <row r="109" spans="1:10" ht="18.75" customHeight="1" x14ac:dyDescent="0.25">
      <c r="A109" s="4"/>
      <c r="B109" s="4"/>
      <c r="D109" s="30"/>
      <c r="E109" s="30"/>
      <c r="F109" s="30"/>
      <c r="G109" s="30"/>
      <c r="H109" s="30"/>
      <c r="I109" s="30"/>
      <c r="J109" s="30"/>
    </row>
    <row r="110" spans="1:10" ht="18.75" customHeight="1" x14ac:dyDescent="0.25">
      <c r="A110" s="4"/>
      <c r="B110" s="4"/>
      <c r="D110" s="30"/>
      <c r="E110" s="30"/>
      <c r="F110" s="30"/>
      <c r="G110" s="30"/>
      <c r="H110" s="30"/>
      <c r="I110" s="30"/>
      <c r="J110" s="30"/>
    </row>
    <row r="111" spans="1:10" ht="18.75" customHeight="1" x14ac:dyDescent="0.25">
      <c r="A111" s="4"/>
      <c r="B111" s="4"/>
      <c r="D111" s="30"/>
      <c r="E111" s="30"/>
      <c r="F111" s="30"/>
      <c r="G111" s="30"/>
      <c r="H111" s="30"/>
      <c r="I111" s="30"/>
      <c r="J111" s="30"/>
    </row>
    <row r="112" spans="1:10" ht="18.75" customHeight="1" x14ac:dyDescent="0.25">
      <c r="A112" s="4"/>
      <c r="B112" s="4"/>
      <c r="D112" s="30"/>
      <c r="E112" s="30"/>
      <c r="F112" s="30"/>
      <c r="G112" s="30"/>
      <c r="H112" s="30"/>
      <c r="I112" s="30"/>
      <c r="J112" s="30"/>
    </row>
    <row r="113" spans="1:10" ht="18.75" customHeight="1" x14ac:dyDescent="0.25">
      <c r="A113" s="4"/>
      <c r="B113" s="4"/>
      <c r="D113" s="30"/>
      <c r="E113" s="30"/>
      <c r="F113" s="30"/>
      <c r="G113" s="30"/>
      <c r="H113" s="30"/>
      <c r="I113" s="30"/>
      <c r="J113" s="30"/>
    </row>
    <row r="114" spans="1:10" ht="18.75" customHeight="1" x14ac:dyDescent="0.25">
      <c r="A114" s="4"/>
      <c r="B114" s="4"/>
      <c r="D114" s="30"/>
      <c r="E114" s="30"/>
      <c r="F114" s="30"/>
      <c r="G114" s="30"/>
      <c r="H114" s="30"/>
      <c r="I114" s="30"/>
      <c r="J114" s="30"/>
    </row>
    <row r="115" spans="1:10" ht="18.75" customHeight="1" x14ac:dyDescent="0.25">
      <c r="A115" s="4"/>
      <c r="B115" s="4"/>
      <c r="D115" s="30"/>
      <c r="E115" s="30"/>
      <c r="F115" s="30"/>
      <c r="G115" s="30"/>
      <c r="H115" s="30"/>
      <c r="I115" s="30"/>
      <c r="J115" s="30"/>
    </row>
    <row r="116" spans="1:10" ht="18.75" customHeight="1" x14ac:dyDescent="0.25">
      <c r="A116" s="4"/>
      <c r="B116" s="4"/>
      <c r="D116" s="30"/>
      <c r="E116" s="30"/>
      <c r="F116" s="30"/>
      <c r="G116" s="30"/>
      <c r="H116" s="30"/>
      <c r="I116" s="30"/>
      <c r="J116" s="30"/>
    </row>
    <row r="117" spans="1:10" ht="18.75" customHeight="1" x14ac:dyDescent="0.25">
      <c r="A117" s="4"/>
      <c r="B117" s="4"/>
      <c r="D117" s="30"/>
      <c r="E117" s="30"/>
      <c r="F117" s="30"/>
      <c r="G117" s="30"/>
      <c r="H117" s="30"/>
      <c r="I117" s="30"/>
      <c r="J117" s="30"/>
    </row>
    <row r="118" spans="1:10" ht="18.75" customHeight="1" x14ac:dyDescent="0.25">
      <c r="A118" s="4"/>
      <c r="B118" s="4"/>
      <c r="D118" s="30"/>
      <c r="E118" s="30"/>
      <c r="F118" s="30"/>
      <c r="G118" s="30"/>
      <c r="H118" s="30"/>
      <c r="I118" s="30"/>
      <c r="J118" s="30"/>
    </row>
    <row r="119" spans="1:10" ht="18.75" customHeight="1" x14ac:dyDescent="0.25">
      <c r="A119" s="4"/>
      <c r="B119" s="4"/>
      <c r="D119" s="30"/>
      <c r="E119" s="30"/>
      <c r="F119" s="30"/>
      <c r="G119" s="30"/>
      <c r="H119" s="30"/>
      <c r="I119" s="30"/>
      <c r="J119" s="30"/>
    </row>
  </sheetData>
  <mergeCells count="9">
    <mergeCell ref="D7:F7"/>
    <mergeCell ref="H7:J7"/>
    <mergeCell ref="D11:J11"/>
    <mergeCell ref="D5:F5"/>
    <mergeCell ref="H5:J5"/>
    <mergeCell ref="D6:F6"/>
    <mergeCell ref="H6:J6"/>
    <mergeCell ref="D8:F8"/>
    <mergeCell ref="H8:J8"/>
  </mergeCells>
  <pageMargins left="0.7" right="0.4" top="0.5" bottom="0.75" header="0.3" footer="0.3"/>
  <pageSetup paperSize="9" scale="76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Q117"/>
  <sheetViews>
    <sheetView view="pageBreakPreview" topLeftCell="A9" zoomScale="90" zoomScaleNormal="85" zoomScaleSheetLayoutView="90" workbookViewId="0">
      <selection activeCell="B13" sqref="B13:B16"/>
    </sheetView>
  </sheetViews>
  <sheetFormatPr defaultColWidth="9.21875" defaultRowHeight="13.8" x14ac:dyDescent="0.25"/>
  <cols>
    <col min="1" max="1" width="49.5546875" style="18" customWidth="1"/>
    <col min="2" max="2" width="5.88671875" style="29" bestFit="1" customWidth="1"/>
    <col min="3" max="3" width="0.77734375" style="4" customWidth="1"/>
    <col min="4" max="4" width="17.109375" style="4" customWidth="1"/>
    <col min="5" max="5" width="1" style="4" customWidth="1"/>
    <col min="6" max="6" width="17.109375" style="4" customWidth="1"/>
    <col min="7" max="7" width="1" style="4" customWidth="1"/>
    <col min="8" max="8" width="15" style="4" customWidth="1"/>
    <col min="9" max="9" width="0.77734375" style="4" customWidth="1"/>
    <col min="10" max="10" width="15" style="4" customWidth="1"/>
    <col min="11" max="11" width="9.21875" style="115"/>
    <col min="12" max="12" width="29.44140625" style="115" customWidth="1"/>
    <col min="13" max="13" width="17.5546875" style="116" bestFit="1" customWidth="1"/>
    <col min="14" max="16" width="0.77734375" style="116" customWidth="1"/>
    <col min="17" max="17" width="16.77734375" style="116" bestFit="1" customWidth="1"/>
    <col min="18" max="16384" width="9.21875" style="115"/>
  </cols>
  <sheetData>
    <row r="1" spans="1:17" ht="18.75" customHeight="1" x14ac:dyDescent="0.25">
      <c r="A1" s="24" t="s">
        <v>59</v>
      </c>
      <c r="B1" s="2"/>
      <c r="C1" s="73"/>
      <c r="D1" s="73"/>
      <c r="E1" s="73"/>
      <c r="F1" s="73"/>
      <c r="G1" s="73"/>
      <c r="H1" s="73"/>
      <c r="I1" s="73"/>
      <c r="J1" s="73"/>
    </row>
    <row r="2" spans="1:17" ht="18.75" customHeight="1" x14ac:dyDescent="0.25">
      <c r="A2" s="13" t="s">
        <v>54</v>
      </c>
      <c r="B2" s="2"/>
      <c r="C2" s="73"/>
      <c r="D2" s="58"/>
      <c r="E2" s="73"/>
      <c r="F2" s="58"/>
      <c r="G2" s="73"/>
      <c r="H2" s="73"/>
      <c r="I2" s="73"/>
      <c r="J2" s="73"/>
    </row>
    <row r="3" spans="1:17" ht="6" customHeight="1" x14ac:dyDescent="0.25">
      <c r="A3" s="13"/>
      <c r="B3" s="2"/>
      <c r="C3" s="73"/>
      <c r="D3" s="73"/>
      <c r="E3" s="73"/>
      <c r="F3" s="73"/>
      <c r="G3" s="73"/>
      <c r="H3" s="73"/>
      <c r="I3" s="73"/>
      <c r="J3" s="73"/>
    </row>
    <row r="4" spans="1:17" ht="18.75" customHeight="1" x14ac:dyDescent="0.25">
      <c r="A4" s="13"/>
      <c r="B4" s="2"/>
      <c r="C4" s="54"/>
      <c r="D4" s="127"/>
      <c r="E4" s="125"/>
      <c r="F4" s="128"/>
      <c r="G4" s="40"/>
      <c r="H4" s="127"/>
      <c r="I4" s="125"/>
      <c r="J4" s="137"/>
    </row>
    <row r="5" spans="1:17" s="51" customFormat="1" ht="18.75" customHeight="1" x14ac:dyDescent="0.25">
      <c r="A5" s="13"/>
      <c r="B5" s="2"/>
      <c r="C5" s="54"/>
      <c r="D5" s="231" t="s">
        <v>62</v>
      </c>
      <c r="E5" s="231"/>
      <c r="F5" s="231"/>
      <c r="G5" s="54"/>
      <c r="H5" s="231" t="s">
        <v>79</v>
      </c>
      <c r="I5" s="231"/>
      <c r="J5" s="231"/>
      <c r="M5" s="99"/>
      <c r="N5" s="114"/>
      <c r="O5" s="114"/>
      <c r="P5" s="114"/>
      <c r="Q5" s="114"/>
    </row>
    <row r="6" spans="1:17" s="51" customFormat="1" ht="18.75" customHeight="1" x14ac:dyDescent="0.25">
      <c r="A6" s="13"/>
      <c r="B6" s="2"/>
      <c r="C6" s="54"/>
      <c r="D6" s="231" t="s">
        <v>63</v>
      </c>
      <c r="E6" s="231"/>
      <c r="F6" s="231"/>
      <c r="G6" s="54"/>
      <c r="H6" s="231" t="s">
        <v>80</v>
      </c>
      <c r="I6" s="231"/>
      <c r="J6" s="231"/>
      <c r="M6" s="99"/>
      <c r="N6" s="114"/>
      <c r="O6" s="114"/>
      <c r="P6" s="114"/>
      <c r="Q6" s="114"/>
    </row>
    <row r="7" spans="1:17" s="51" customFormat="1" ht="18.75" customHeight="1" x14ac:dyDescent="0.25">
      <c r="A7" s="13"/>
      <c r="B7" s="2"/>
      <c r="C7" s="54"/>
      <c r="D7" s="233" t="s">
        <v>53</v>
      </c>
      <c r="E7" s="233"/>
      <c r="F7" s="233"/>
      <c r="G7" s="40"/>
      <c r="H7" s="233" t="s">
        <v>53</v>
      </c>
      <c r="I7" s="233"/>
      <c r="J7" s="233"/>
      <c r="M7" s="99"/>
      <c r="N7" s="114"/>
      <c r="O7" s="114"/>
      <c r="P7" s="114"/>
      <c r="Q7" s="114"/>
    </row>
    <row r="8" spans="1:17" ht="18.75" customHeight="1" x14ac:dyDescent="0.25">
      <c r="A8" s="13"/>
      <c r="B8" s="2"/>
      <c r="C8" s="54"/>
      <c r="D8" s="234" t="s">
        <v>60</v>
      </c>
      <c r="E8" s="233"/>
      <c r="F8" s="233"/>
      <c r="G8" s="40"/>
      <c r="H8" s="234" t="s">
        <v>60</v>
      </c>
      <c r="I8" s="233"/>
      <c r="J8" s="233"/>
    </row>
    <row r="9" spans="1:17" ht="18.75" customHeight="1" x14ac:dyDescent="0.25">
      <c r="A9" s="13"/>
      <c r="B9" s="2" t="s">
        <v>7</v>
      </c>
      <c r="C9" s="54"/>
      <c r="D9" s="127">
        <v>2021</v>
      </c>
      <c r="E9" s="125"/>
      <c r="F9" s="128">
        <v>2020</v>
      </c>
      <c r="G9" s="40"/>
      <c r="H9" s="127">
        <v>2021</v>
      </c>
      <c r="I9" s="125"/>
      <c r="J9" s="128">
        <v>2020</v>
      </c>
    </row>
    <row r="10" spans="1:17" ht="18.75" customHeight="1" x14ac:dyDescent="0.25">
      <c r="A10" s="13"/>
      <c r="B10" s="2"/>
      <c r="C10" s="54"/>
      <c r="D10" s="127"/>
      <c r="E10" s="125"/>
      <c r="F10" s="128" t="s">
        <v>140</v>
      </c>
      <c r="G10" s="40"/>
      <c r="H10" s="127"/>
      <c r="I10" s="125"/>
      <c r="J10" s="128"/>
    </row>
    <row r="11" spans="1:17" ht="19.2" customHeight="1" x14ac:dyDescent="0.25">
      <c r="A11" s="13"/>
      <c r="B11" s="2"/>
      <c r="C11" s="54"/>
      <c r="D11" s="232" t="s">
        <v>45</v>
      </c>
      <c r="E11" s="232"/>
      <c r="F11" s="232"/>
      <c r="G11" s="232"/>
      <c r="H11" s="232"/>
      <c r="I11" s="232"/>
      <c r="J11" s="232"/>
    </row>
    <row r="12" spans="1:17" ht="18.75" customHeight="1" x14ac:dyDescent="0.25">
      <c r="A12" s="32" t="s">
        <v>139</v>
      </c>
      <c r="B12" s="2"/>
      <c r="C12" s="54"/>
      <c r="D12" s="21">
        <f>'PL 5'!D32</f>
        <v>1238799</v>
      </c>
      <c r="E12" s="21"/>
      <c r="F12" s="21">
        <f>'PL 5'!F32</f>
        <v>-651954</v>
      </c>
      <c r="G12" s="21"/>
      <c r="H12" s="21">
        <f>'PL 5'!H32</f>
        <v>467926</v>
      </c>
      <c r="I12" s="21"/>
      <c r="J12" s="21">
        <f>'PL 5'!J32</f>
        <v>-58066</v>
      </c>
    </row>
    <row r="13" spans="1:17" ht="18" customHeight="1" x14ac:dyDescent="0.25">
      <c r="A13" s="13"/>
      <c r="B13" s="2"/>
      <c r="C13" s="54"/>
      <c r="D13" s="21"/>
      <c r="E13" s="15"/>
      <c r="F13" s="21"/>
      <c r="G13" s="15"/>
      <c r="H13" s="15"/>
      <c r="I13" s="15"/>
      <c r="J13" s="15"/>
      <c r="Q13" s="119"/>
    </row>
    <row r="14" spans="1:17" ht="18.75" customHeight="1" x14ac:dyDescent="0.25">
      <c r="A14" s="24" t="s">
        <v>20</v>
      </c>
      <c r="B14" s="2"/>
      <c r="C14" s="11"/>
      <c r="D14" s="158"/>
      <c r="E14" s="82"/>
      <c r="F14" s="82"/>
      <c r="G14" s="82"/>
      <c r="H14" s="158"/>
      <c r="I14" s="82"/>
      <c r="J14" s="158"/>
    </row>
    <row r="15" spans="1:17" ht="18.75" customHeight="1" x14ac:dyDescent="0.25">
      <c r="A15" s="27" t="s">
        <v>68</v>
      </c>
      <c r="C15" s="11"/>
      <c r="D15" s="82"/>
      <c r="E15" s="82"/>
      <c r="F15" s="82"/>
      <c r="G15" s="82"/>
      <c r="H15" s="82"/>
      <c r="I15" s="82"/>
      <c r="J15" s="82"/>
      <c r="Q15" s="119"/>
    </row>
    <row r="16" spans="1:17" ht="18.75" customHeight="1" x14ac:dyDescent="0.25">
      <c r="A16" s="8" t="s">
        <v>38</v>
      </c>
      <c r="C16" s="11"/>
      <c r="D16" s="82"/>
      <c r="E16" s="82"/>
      <c r="F16" s="82"/>
      <c r="G16" s="82"/>
      <c r="H16" s="82"/>
      <c r="I16" s="82"/>
      <c r="J16" s="82"/>
    </row>
    <row r="17" spans="1:17" ht="18.75" customHeight="1" x14ac:dyDescent="0.25">
      <c r="A17" s="68" t="s">
        <v>83</v>
      </c>
      <c r="B17" s="2">
        <v>5</v>
      </c>
      <c r="C17" s="54"/>
      <c r="D17" s="34">
        <v>-146</v>
      </c>
      <c r="E17" s="35"/>
      <c r="F17" s="34">
        <v>-68038</v>
      </c>
      <c r="G17" s="35"/>
      <c r="H17" s="86">
        <v>0</v>
      </c>
      <c r="I17" s="35"/>
      <c r="J17" s="86">
        <v>0</v>
      </c>
      <c r="Q17" s="119"/>
    </row>
    <row r="18" spans="1:17" ht="18.75" customHeight="1" x14ac:dyDescent="0.25">
      <c r="A18" s="149" t="s">
        <v>85</v>
      </c>
      <c r="B18" s="2"/>
      <c r="C18" s="54"/>
      <c r="D18" s="52"/>
      <c r="E18" s="35"/>
      <c r="F18" s="52"/>
      <c r="G18" s="35"/>
      <c r="H18" s="22"/>
      <c r="I18" s="35"/>
      <c r="J18" s="22"/>
    </row>
    <row r="19" spans="1:17" ht="18.75" customHeight="1" x14ac:dyDescent="0.25">
      <c r="A19" s="150" t="s">
        <v>84</v>
      </c>
      <c r="B19" s="2"/>
      <c r="C19" s="11"/>
      <c r="D19" s="88">
        <f>SUM(D17:D18)</f>
        <v>-146</v>
      </c>
      <c r="E19" s="28"/>
      <c r="F19" s="88">
        <f>SUM(F17:F18)</f>
        <v>-68038</v>
      </c>
      <c r="G19" s="26"/>
      <c r="H19" s="88">
        <f>SUM(H17:H18)</f>
        <v>0</v>
      </c>
      <c r="I19" s="28"/>
      <c r="J19" s="88">
        <f>SUM(J17:J18)</f>
        <v>0</v>
      </c>
    </row>
    <row r="20" spans="1:17" ht="18.75" customHeight="1" x14ac:dyDescent="0.25">
      <c r="A20" s="24"/>
      <c r="B20" s="2"/>
      <c r="C20" s="11"/>
      <c r="D20" s="36"/>
      <c r="E20" s="28"/>
      <c r="F20" s="36"/>
      <c r="G20" s="26"/>
      <c r="H20" s="36"/>
      <c r="I20" s="28"/>
      <c r="J20" s="36"/>
    </row>
    <row r="21" spans="1:17" ht="18.75" customHeight="1" x14ac:dyDescent="0.25">
      <c r="A21" s="27" t="s">
        <v>41</v>
      </c>
      <c r="B21" s="2"/>
      <c r="C21" s="11"/>
      <c r="D21" s="36"/>
      <c r="E21" s="28"/>
      <c r="F21" s="36"/>
      <c r="G21" s="26"/>
      <c r="H21" s="36"/>
      <c r="I21" s="28"/>
      <c r="J21" s="36"/>
    </row>
    <row r="22" spans="1:17" ht="18.75" customHeight="1" x14ac:dyDescent="0.25">
      <c r="A22" s="8" t="s">
        <v>38</v>
      </c>
      <c r="B22" s="2"/>
      <c r="C22" s="11"/>
      <c r="D22" s="36"/>
      <c r="E22" s="28"/>
      <c r="F22" s="36"/>
      <c r="G22" s="26"/>
      <c r="H22" s="36"/>
      <c r="I22" s="28"/>
      <c r="J22" s="36"/>
    </row>
    <row r="23" spans="1:17" ht="18.75" customHeight="1" x14ac:dyDescent="0.25">
      <c r="A23" s="68" t="s">
        <v>107</v>
      </c>
      <c r="B23" s="2"/>
      <c r="C23" s="54"/>
      <c r="D23" s="115"/>
      <c r="E23" s="115"/>
      <c r="F23" s="115"/>
      <c r="G23" s="115"/>
      <c r="H23" s="115"/>
      <c r="I23" s="115"/>
      <c r="J23" s="115"/>
      <c r="Q23" s="119"/>
    </row>
    <row r="24" spans="1:17" ht="18.75" customHeight="1" x14ac:dyDescent="0.25">
      <c r="A24" s="68" t="s">
        <v>105</v>
      </c>
      <c r="B24" s="2"/>
      <c r="C24" s="54"/>
      <c r="D24" s="22">
        <v>155578</v>
      </c>
      <c r="E24" s="35"/>
      <c r="F24" s="22">
        <v>158975</v>
      </c>
      <c r="G24" s="35"/>
      <c r="H24" s="22">
        <v>155578</v>
      </c>
      <c r="I24" s="35"/>
      <c r="J24" s="22">
        <f>F24</f>
        <v>158975</v>
      </c>
      <c r="L24" s="157"/>
      <c r="Q24" s="119"/>
    </row>
    <row r="25" spans="1:17" ht="18.75" customHeight="1" x14ac:dyDescent="0.25">
      <c r="A25" s="68" t="s">
        <v>149</v>
      </c>
      <c r="B25" s="2"/>
      <c r="C25" s="54"/>
      <c r="D25" s="22"/>
      <c r="E25" s="35"/>
      <c r="F25" s="22"/>
      <c r="G25" s="35"/>
      <c r="H25" s="22"/>
      <c r="I25" s="35"/>
      <c r="J25" s="22"/>
      <c r="L25" s="157"/>
      <c r="Q25" s="119"/>
    </row>
    <row r="26" spans="1:17" ht="18.75" customHeight="1" x14ac:dyDescent="0.25">
      <c r="A26" s="68" t="s">
        <v>150</v>
      </c>
      <c r="B26" s="2">
        <v>5</v>
      </c>
      <c r="C26" s="11"/>
      <c r="D26" s="52">
        <f>13766</f>
        <v>13766</v>
      </c>
      <c r="E26" s="52"/>
      <c r="F26" s="52">
        <v>-13654</v>
      </c>
      <c r="G26" s="52"/>
      <c r="H26" s="52">
        <v>0</v>
      </c>
      <c r="I26" s="52"/>
      <c r="J26" s="52">
        <v>0</v>
      </c>
      <c r="K26" s="157"/>
    </row>
    <row r="27" spans="1:17" ht="18.75" customHeight="1" x14ac:dyDescent="0.25">
      <c r="A27" s="68" t="s">
        <v>127</v>
      </c>
      <c r="B27" s="2"/>
      <c r="C27" s="11"/>
      <c r="D27" s="115"/>
      <c r="E27" s="115"/>
      <c r="F27" s="115"/>
      <c r="G27" s="115"/>
      <c r="H27" s="115"/>
      <c r="I27" s="115"/>
      <c r="J27" s="115"/>
      <c r="L27" s="157"/>
    </row>
    <row r="28" spans="1:17" ht="18.75" customHeight="1" x14ac:dyDescent="0.25">
      <c r="A28" s="11" t="s">
        <v>126</v>
      </c>
      <c r="B28" s="2"/>
      <c r="C28" s="11"/>
      <c r="D28" s="86">
        <v>-31116</v>
      </c>
      <c r="E28" s="35"/>
      <c r="F28" s="86">
        <v>-31795</v>
      </c>
      <c r="G28" s="35"/>
      <c r="H28" s="86">
        <v>-31116</v>
      </c>
      <c r="I28" s="35"/>
      <c r="J28" s="86">
        <f>F28</f>
        <v>-31795</v>
      </c>
    </row>
    <row r="29" spans="1:17" ht="18.75" customHeight="1" x14ac:dyDescent="0.25">
      <c r="A29" s="149" t="s">
        <v>128</v>
      </c>
      <c r="B29" s="2"/>
      <c r="C29" s="11"/>
      <c r="D29" s="22"/>
      <c r="E29" s="35"/>
      <c r="F29" s="22"/>
      <c r="G29" s="35"/>
      <c r="H29" s="22"/>
      <c r="I29" s="35"/>
      <c r="J29" s="22"/>
    </row>
    <row r="30" spans="1:17" ht="18.75" customHeight="1" x14ac:dyDescent="0.25">
      <c r="A30" s="149" t="s">
        <v>124</v>
      </c>
      <c r="B30" s="2"/>
      <c r="C30" s="11"/>
      <c r="D30" s="100">
        <f>SUM(D24:D28)</f>
        <v>138228</v>
      </c>
      <c r="E30" s="20"/>
      <c r="F30" s="100">
        <f>SUM(F24:F28)</f>
        <v>113526</v>
      </c>
      <c r="G30" s="20"/>
      <c r="H30" s="100">
        <f>SUM(H24:H28)</f>
        <v>124462</v>
      </c>
      <c r="I30" s="20"/>
      <c r="J30" s="100">
        <f>SUM(J24:J28)</f>
        <v>127180</v>
      </c>
    </row>
    <row r="31" spans="1:17" ht="18.75" customHeight="1" x14ac:dyDescent="0.25">
      <c r="A31" s="13" t="s">
        <v>165</v>
      </c>
      <c r="B31" s="2"/>
      <c r="C31" s="11"/>
      <c r="D31" s="115"/>
      <c r="E31" s="115"/>
      <c r="F31" s="115"/>
      <c r="G31" s="115"/>
      <c r="H31" s="115"/>
      <c r="I31" s="115"/>
      <c r="J31" s="115"/>
    </row>
    <row r="32" spans="1:17" ht="18.75" customHeight="1" x14ac:dyDescent="0.25">
      <c r="A32" s="13" t="s">
        <v>166</v>
      </c>
      <c r="B32" s="2"/>
      <c r="C32" s="11"/>
      <c r="D32" s="100">
        <f>SUM(D19,D30)</f>
        <v>138082</v>
      </c>
      <c r="E32" s="20"/>
      <c r="F32" s="100">
        <f>SUM(F19,F30)</f>
        <v>45488</v>
      </c>
      <c r="G32" s="20"/>
      <c r="H32" s="100">
        <f>SUM(H19,H30)</f>
        <v>124462</v>
      </c>
      <c r="I32" s="20"/>
      <c r="J32" s="100">
        <f>SUM(J19,J30)</f>
        <v>127180</v>
      </c>
    </row>
    <row r="33" spans="1:17" ht="18.45" customHeight="1" thickBot="1" x14ac:dyDescent="0.3">
      <c r="A33" s="24" t="s">
        <v>104</v>
      </c>
      <c r="C33" s="11"/>
      <c r="D33" s="132">
        <f>SUM(D12,D32)</f>
        <v>1376881</v>
      </c>
      <c r="E33" s="28"/>
      <c r="F33" s="132">
        <f>SUM(F12,F32)</f>
        <v>-606466</v>
      </c>
      <c r="G33" s="26"/>
      <c r="H33" s="132">
        <f>SUM(H12,H32)</f>
        <v>592388</v>
      </c>
      <c r="I33" s="28"/>
      <c r="J33" s="132">
        <f>SUM(J12,J32)</f>
        <v>69114</v>
      </c>
      <c r="Q33" s="119"/>
    </row>
    <row r="34" spans="1:17" ht="18.45" customHeight="1" thickTop="1" x14ac:dyDescent="0.25">
      <c r="A34" s="24"/>
      <c r="C34" s="11"/>
      <c r="D34" s="36"/>
      <c r="E34" s="28"/>
      <c r="F34" s="36"/>
      <c r="G34" s="26"/>
      <c r="H34" s="36"/>
      <c r="I34" s="28"/>
      <c r="J34" s="36"/>
      <c r="Q34" s="119"/>
    </row>
    <row r="35" spans="1:17" ht="9" customHeight="1" x14ac:dyDescent="0.25">
      <c r="A35" s="68"/>
      <c r="B35" s="2"/>
      <c r="C35" s="54"/>
      <c r="D35" s="52"/>
      <c r="E35" s="35"/>
      <c r="F35" s="52"/>
      <c r="G35" s="35"/>
      <c r="H35" s="22"/>
      <c r="I35" s="35"/>
      <c r="J35" s="22"/>
    </row>
    <row r="36" spans="1:17" ht="18.75" customHeight="1" x14ac:dyDescent="0.25">
      <c r="A36" s="4"/>
      <c r="B36" s="4"/>
      <c r="D36" s="30"/>
      <c r="E36" s="30"/>
      <c r="F36" s="30"/>
      <c r="G36" s="30"/>
      <c r="H36" s="30"/>
      <c r="I36" s="30"/>
      <c r="J36" s="30"/>
    </row>
    <row r="37" spans="1:17" ht="18.75" customHeight="1" x14ac:dyDescent="0.25">
      <c r="A37" s="4"/>
      <c r="B37" s="4"/>
      <c r="D37" s="30"/>
      <c r="E37" s="30"/>
      <c r="F37" s="30"/>
      <c r="G37" s="30"/>
      <c r="H37" s="30"/>
      <c r="I37" s="30"/>
      <c r="J37" s="30"/>
    </row>
    <row r="38" spans="1:17" ht="18.75" customHeight="1" x14ac:dyDescent="0.25">
      <c r="A38" s="4"/>
      <c r="B38" s="4"/>
      <c r="D38" s="30"/>
      <c r="E38" s="30"/>
      <c r="F38" s="30"/>
      <c r="G38" s="30"/>
      <c r="H38" s="30"/>
      <c r="I38" s="30"/>
      <c r="J38" s="30"/>
    </row>
    <row r="39" spans="1:17" ht="18.75" customHeight="1" x14ac:dyDescent="0.25">
      <c r="A39" s="4"/>
      <c r="B39" s="4"/>
      <c r="D39" s="30"/>
      <c r="E39" s="30"/>
      <c r="F39" s="30"/>
      <c r="G39" s="30"/>
      <c r="H39" s="30"/>
      <c r="I39" s="30"/>
      <c r="J39" s="30"/>
    </row>
    <row r="40" spans="1:17" ht="18.75" customHeight="1" x14ac:dyDescent="0.25">
      <c r="A40" s="4"/>
      <c r="B40" s="4"/>
      <c r="D40" s="30"/>
      <c r="E40" s="30"/>
      <c r="F40" s="30"/>
      <c r="G40" s="30"/>
      <c r="H40" s="30"/>
      <c r="I40" s="30"/>
      <c r="J40" s="30"/>
      <c r="Q40" s="119"/>
    </row>
    <row r="41" spans="1:17" ht="18.75" customHeight="1" x14ac:dyDescent="0.25">
      <c r="A41" s="4"/>
      <c r="B41" s="4"/>
      <c r="D41" s="30"/>
      <c r="E41" s="30"/>
      <c r="F41" s="30"/>
      <c r="G41" s="30"/>
      <c r="H41" s="30"/>
      <c r="I41" s="30"/>
      <c r="J41" s="30"/>
    </row>
    <row r="42" spans="1:17" ht="18.75" customHeight="1" x14ac:dyDescent="0.25">
      <c r="A42" s="4"/>
      <c r="B42" s="4"/>
      <c r="D42" s="30"/>
      <c r="E42" s="30"/>
      <c r="F42" s="30"/>
      <c r="G42" s="30"/>
      <c r="H42" s="30"/>
      <c r="I42" s="30"/>
      <c r="J42" s="30"/>
    </row>
    <row r="43" spans="1:17" ht="18.75" customHeight="1" x14ac:dyDescent="0.25">
      <c r="A43" s="4"/>
      <c r="B43" s="4"/>
      <c r="D43" s="30"/>
      <c r="E43" s="30"/>
      <c r="F43" s="30"/>
      <c r="G43" s="30"/>
      <c r="H43" s="30"/>
      <c r="I43" s="30"/>
      <c r="J43" s="30"/>
    </row>
    <row r="44" spans="1:17" ht="18.75" customHeight="1" x14ac:dyDescent="0.25">
      <c r="A44" s="4"/>
      <c r="B44" s="4"/>
      <c r="D44" s="30"/>
      <c r="E44" s="30"/>
      <c r="F44" s="30"/>
      <c r="G44" s="30"/>
      <c r="H44" s="30"/>
      <c r="I44" s="30"/>
      <c r="J44" s="30"/>
    </row>
    <row r="45" spans="1:17" ht="18.75" customHeight="1" x14ac:dyDescent="0.25">
      <c r="A45" s="4"/>
      <c r="B45" s="4"/>
      <c r="D45" s="30"/>
      <c r="E45" s="30"/>
      <c r="F45" s="30"/>
      <c r="G45" s="30"/>
      <c r="H45" s="30"/>
      <c r="I45" s="30"/>
      <c r="J45" s="30"/>
    </row>
    <row r="46" spans="1:17" ht="18.75" customHeight="1" x14ac:dyDescent="0.25">
      <c r="A46" s="4"/>
      <c r="B46" s="4"/>
      <c r="D46" s="30"/>
      <c r="E46" s="30"/>
      <c r="F46" s="30"/>
      <c r="G46" s="30"/>
      <c r="H46" s="30"/>
      <c r="I46" s="30"/>
      <c r="J46" s="30"/>
    </row>
    <row r="47" spans="1:17" ht="18.75" customHeight="1" x14ac:dyDescent="0.25">
      <c r="A47" s="4"/>
      <c r="B47" s="4"/>
      <c r="D47" s="30"/>
      <c r="E47" s="30"/>
      <c r="F47" s="30"/>
      <c r="G47" s="30"/>
      <c r="H47" s="30"/>
      <c r="I47" s="30"/>
      <c r="J47" s="30"/>
      <c r="M47" s="120"/>
      <c r="Q47" s="120"/>
    </row>
    <row r="48" spans="1:17" ht="18.75" customHeight="1" x14ac:dyDescent="0.25">
      <c r="A48" s="4"/>
      <c r="B48" s="4"/>
      <c r="D48" s="30"/>
      <c r="E48" s="30"/>
      <c r="F48" s="30"/>
      <c r="G48" s="30"/>
      <c r="H48" s="30"/>
      <c r="I48" s="30"/>
      <c r="J48" s="30"/>
    </row>
    <row r="49" spans="1:10" ht="18.75" customHeight="1" x14ac:dyDescent="0.25">
      <c r="A49" s="4"/>
      <c r="B49" s="4"/>
      <c r="D49" s="30"/>
      <c r="E49" s="30"/>
      <c r="F49" s="30"/>
      <c r="G49" s="30"/>
      <c r="H49" s="30"/>
      <c r="I49" s="30"/>
      <c r="J49" s="30"/>
    </row>
    <row r="50" spans="1:10" ht="18.75" customHeight="1" x14ac:dyDescent="0.25">
      <c r="A50" s="4"/>
      <c r="B50" s="4"/>
      <c r="D50" s="30"/>
      <c r="E50" s="30"/>
      <c r="F50" s="30"/>
      <c r="G50" s="30"/>
      <c r="H50" s="30"/>
      <c r="I50" s="30"/>
      <c r="J50" s="30"/>
    </row>
    <row r="51" spans="1:10" ht="18.75" customHeight="1" x14ac:dyDescent="0.25">
      <c r="A51" s="4"/>
      <c r="B51" s="4"/>
      <c r="D51" s="30"/>
      <c r="E51" s="30"/>
      <c r="F51" s="30"/>
      <c r="G51" s="30"/>
      <c r="H51" s="30"/>
      <c r="I51" s="30"/>
      <c r="J51" s="30"/>
    </row>
    <row r="52" spans="1:10" ht="18.75" customHeight="1" x14ac:dyDescent="0.25">
      <c r="A52" s="4"/>
      <c r="B52" s="4"/>
      <c r="D52" s="30"/>
      <c r="E52" s="30"/>
      <c r="F52" s="30"/>
      <c r="G52" s="30"/>
      <c r="H52" s="30"/>
      <c r="I52" s="30"/>
      <c r="J52" s="30"/>
    </row>
    <row r="53" spans="1:10" ht="18.75" customHeight="1" x14ac:dyDescent="0.25">
      <c r="A53" s="4"/>
      <c r="B53" s="4"/>
      <c r="D53" s="30"/>
      <c r="E53" s="30"/>
      <c r="F53" s="30"/>
      <c r="G53" s="30"/>
      <c r="H53" s="30"/>
      <c r="I53" s="30"/>
      <c r="J53" s="30"/>
    </row>
    <row r="54" spans="1:10" ht="18.75" customHeight="1" x14ac:dyDescent="0.25">
      <c r="A54" s="4"/>
      <c r="B54" s="4"/>
      <c r="D54" s="30"/>
      <c r="E54" s="30"/>
      <c r="F54" s="30"/>
      <c r="G54" s="30"/>
      <c r="H54" s="30"/>
      <c r="I54" s="30"/>
      <c r="J54" s="30"/>
    </row>
    <row r="55" spans="1:10" ht="18.75" customHeight="1" x14ac:dyDescent="0.25">
      <c r="A55" s="4"/>
      <c r="B55" s="4"/>
      <c r="D55" s="30"/>
      <c r="E55" s="30"/>
      <c r="F55" s="30"/>
      <c r="G55" s="30"/>
      <c r="H55" s="30"/>
      <c r="I55" s="30"/>
      <c r="J55" s="30"/>
    </row>
    <row r="56" spans="1:10" ht="18.75" customHeight="1" x14ac:dyDescent="0.25">
      <c r="A56" s="4"/>
      <c r="B56" s="4"/>
      <c r="D56" s="30"/>
      <c r="E56" s="30"/>
      <c r="F56" s="30"/>
      <c r="G56" s="30"/>
      <c r="H56" s="30"/>
      <c r="I56" s="30"/>
      <c r="J56" s="30"/>
    </row>
    <row r="57" spans="1:10" ht="18.75" customHeight="1" x14ac:dyDescent="0.25">
      <c r="A57" s="4"/>
      <c r="B57" s="4"/>
      <c r="D57" s="30"/>
      <c r="E57" s="30"/>
      <c r="F57" s="30"/>
      <c r="G57" s="30"/>
      <c r="H57" s="30"/>
      <c r="I57" s="30"/>
      <c r="J57" s="30"/>
    </row>
    <row r="58" spans="1:10" ht="18.75" customHeight="1" x14ac:dyDescent="0.25">
      <c r="A58" s="4"/>
      <c r="B58" s="4"/>
      <c r="D58" s="30"/>
      <c r="E58" s="30"/>
      <c r="F58" s="30"/>
      <c r="G58" s="30"/>
      <c r="H58" s="30"/>
      <c r="I58" s="30"/>
      <c r="J58" s="30"/>
    </row>
    <row r="59" spans="1:10" ht="18.75" customHeight="1" x14ac:dyDescent="0.25">
      <c r="A59" s="4"/>
      <c r="B59" s="4"/>
      <c r="D59" s="30"/>
      <c r="E59" s="30"/>
      <c r="F59" s="30"/>
      <c r="G59" s="30"/>
      <c r="H59" s="30"/>
      <c r="I59" s="30"/>
      <c r="J59" s="30"/>
    </row>
    <row r="60" spans="1:10" ht="18.75" customHeight="1" x14ac:dyDescent="0.25">
      <c r="A60" s="4"/>
      <c r="B60" s="4"/>
      <c r="D60" s="30"/>
      <c r="E60" s="30"/>
      <c r="F60" s="30"/>
      <c r="G60" s="30"/>
      <c r="H60" s="30"/>
      <c r="I60" s="30"/>
      <c r="J60" s="30"/>
    </row>
    <row r="61" spans="1:10" ht="18.75" customHeight="1" x14ac:dyDescent="0.25">
      <c r="A61" s="4"/>
      <c r="B61" s="4"/>
      <c r="D61" s="30"/>
      <c r="E61" s="30"/>
      <c r="F61" s="30"/>
      <c r="G61" s="30"/>
      <c r="H61" s="30"/>
      <c r="I61" s="30"/>
      <c r="J61" s="30"/>
    </row>
    <row r="62" spans="1:10" ht="18.75" customHeight="1" x14ac:dyDescent="0.25">
      <c r="A62" s="4"/>
      <c r="B62" s="4"/>
      <c r="D62" s="30"/>
      <c r="E62" s="30"/>
      <c r="F62" s="30"/>
      <c r="G62" s="30"/>
      <c r="H62" s="30"/>
      <c r="I62" s="30"/>
      <c r="J62" s="30"/>
    </row>
    <row r="63" spans="1:10" ht="18.75" customHeight="1" x14ac:dyDescent="0.25">
      <c r="A63" s="4"/>
      <c r="B63" s="4"/>
      <c r="D63" s="30"/>
      <c r="E63" s="30"/>
      <c r="F63" s="30"/>
      <c r="G63" s="30"/>
      <c r="H63" s="30"/>
      <c r="I63" s="30"/>
      <c r="J63" s="30"/>
    </row>
    <row r="64" spans="1:10" ht="18.75" customHeight="1" x14ac:dyDescent="0.25">
      <c r="A64" s="4"/>
      <c r="B64" s="4"/>
      <c r="D64" s="30"/>
      <c r="E64" s="30"/>
      <c r="F64" s="30"/>
      <c r="G64" s="30"/>
      <c r="H64" s="30"/>
      <c r="I64" s="30"/>
      <c r="J64" s="30"/>
    </row>
    <row r="65" spans="1:10" ht="18.75" customHeight="1" x14ac:dyDescent="0.25">
      <c r="A65" s="4"/>
      <c r="B65" s="4"/>
      <c r="D65" s="30"/>
      <c r="E65" s="30"/>
      <c r="F65" s="30"/>
      <c r="G65" s="30"/>
      <c r="H65" s="30"/>
      <c r="I65" s="30"/>
      <c r="J65" s="30"/>
    </row>
    <row r="66" spans="1:10" ht="18.75" customHeight="1" x14ac:dyDescent="0.25">
      <c r="A66" s="4"/>
      <c r="B66" s="4"/>
      <c r="D66" s="30"/>
      <c r="E66" s="30"/>
      <c r="F66" s="30"/>
      <c r="G66" s="30"/>
      <c r="H66" s="30"/>
      <c r="I66" s="30"/>
      <c r="J66" s="30"/>
    </row>
    <row r="67" spans="1:10" ht="18.75" customHeight="1" x14ac:dyDescent="0.25">
      <c r="A67" s="4"/>
      <c r="B67" s="4"/>
      <c r="D67" s="30"/>
      <c r="E67" s="30"/>
      <c r="F67" s="30"/>
      <c r="G67" s="30"/>
      <c r="H67" s="30"/>
      <c r="I67" s="30"/>
      <c r="J67" s="30"/>
    </row>
    <row r="68" spans="1:10" ht="18.75" customHeight="1" x14ac:dyDescent="0.25">
      <c r="A68" s="4"/>
      <c r="B68" s="4"/>
      <c r="D68" s="30"/>
      <c r="E68" s="30"/>
      <c r="F68" s="30"/>
      <c r="G68" s="30"/>
      <c r="H68" s="30"/>
      <c r="I68" s="30"/>
      <c r="J68" s="30"/>
    </row>
    <row r="69" spans="1:10" ht="18.75" customHeight="1" x14ac:dyDescent="0.25">
      <c r="A69" s="4"/>
      <c r="B69" s="4"/>
      <c r="D69" s="30"/>
      <c r="E69" s="30"/>
      <c r="F69" s="30"/>
      <c r="G69" s="30"/>
      <c r="H69" s="30"/>
      <c r="I69" s="30"/>
      <c r="J69" s="30"/>
    </row>
    <row r="70" spans="1:10" ht="18.75" customHeight="1" x14ac:dyDescent="0.25">
      <c r="A70" s="4"/>
      <c r="B70" s="4"/>
      <c r="D70" s="30"/>
      <c r="E70" s="30"/>
      <c r="F70" s="30"/>
      <c r="G70" s="30"/>
      <c r="H70" s="30"/>
      <c r="I70" s="30"/>
      <c r="J70" s="30"/>
    </row>
    <row r="71" spans="1:10" ht="18.75" customHeight="1" x14ac:dyDescent="0.25">
      <c r="A71" s="4"/>
      <c r="B71" s="4"/>
      <c r="D71" s="30"/>
      <c r="E71" s="30"/>
      <c r="F71" s="30"/>
      <c r="G71" s="30"/>
      <c r="H71" s="30"/>
      <c r="I71" s="30"/>
      <c r="J71" s="30"/>
    </row>
    <row r="72" spans="1:10" ht="18.75" customHeight="1" x14ac:dyDescent="0.25">
      <c r="A72" s="4"/>
      <c r="B72" s="4"/>
      <c r="D72" s="30"/>
      <c r="E72" s="30"/>
      <c r="F72" s="30"/>
      <c r="G72" s="30"/>
      <c r="H72" s="30"/>
      <c r="I72" s="30"/>
      <c r="J72" s="30"/>
    </row>
    <row r="73" spans="1:10" ht="18.75" customHeight="1" x14ac:dyDescent="0.25">
      <c r="A73" s="4"/>
      <c r="B73" s="4"/>
      <c r="D73" s="30"/>
      <c r="E73" s="30"/>
      <c r="F73" s="30"/>
      <c r="G73" s="30"/>
      <c r="H73" s="30"/>
      <c r="I73" s="30"/>
      <c r="J73" s="30"/>
    </row>
    <row r="74" spans="1:10" ht="18.75" customHeight="1" x14ac:dyDescent="0.25">
      <c r="A74" s="4"/>
      <c r="B74" s="4"/>
      <c r="D74" s="30"/>
      <c r="E74" s="30"/>
      <c r="F74" s="30"/>
      <c r="G74" s="30"/>
      <c r="H74" s="30"/>
      <c r="I74" s="30"/>
      <c r="J74" s="30"/>
    </row>
    <row r="75" spans="1:10" ht="18.75" customHeight="1" x14ac:dyDescent="0.25">
      <c r="A75" s="4"/>
      <c r="B75" s="4"/>
      <c r="D75" s="30"/>
      <c r="E75" s="30"/>
      <c r="F75" s="30"/>
      <c r="G75" s="30"/>
      <c r="H75" s="30"/>
      <c r="I75" s="30"/>
      <c r="J75" s="30"/>
    </row>
    <row r="76" spans="1:10" ht="18.75" customHeight="1" x14ac:dyDescent="0.25">
      <c r="A76" s="4"/>
      <c r="B76" s="4"/>
      <c r="D76" s="30"/>
      <c r="E76" s="30"/>
      <c r="F76" s="30"/>
      <c r="G76" s="30"/>
      <c r="H76" s="30"/>
      <c r="I76" s="30"/>
      <c r="J76" s="30"/>
    </row>
    <row r="77" spans="1:10" ht="18.75" customHeight="1" x14ac:dyDescent="0.25">
      <c r="A77" s="4"/>
      <c r="B77" s="4"/>
      <c r="D77" s="30"/>
      <c r="E77" s="30"/>
      <c r="F77" s="30"/>
      <c r="G77" s="30"/>
      <c r="H77" s="30"/>
      <c r="I77" s="30"/>
      <c r="J77" s="30"/>
    </row>
    <row r="78" spans="1:10" ht="18.75" customHeight="1" x14ac:dyDescent="0.25">
      <c r="A78" s="4"/>
      <c r="B78" s="4"/>
      <c r="D78" s="30"/>
      <c r="E78" s="30"/>
      <c r="F78" s="30"/>
      <c r="G78" s="30"/>
      <c r="H78" s="30"/>
      <c r="I78" s="30"/>
      <c r="J78" s="30"/>
    </row>
    <row r="79" spans="1:10" ht="18.75" customHeight="1" x14ac:dyDescent="0.25">
      <c r="A79" s="4"/>
      <c r="B79" s="4"/>
      <c r="D79" s="30"/>
      <c r="E79" s="30"/>
      <c r="F79" s="30"/>
      <c r="G79" s="30"/>
      <c r="H79" s="30"/>
      <c r="I79" s="30"/>
      <c r="J79" s="30"/>
    </row>
    <row r="80" spans="1:10" ht="18.75" customHeight="1" x14ac:dyDescent="0.25">
      <c r="A80" s="4"/>
      <c r="B80" s="4"/>
      <c r="D80" s="30"/>
      <c r="E80" s="30"/>
      <c r="F80" s="30"/>
      <c r="G80" s="30"/>
      <c r="H80" s="30"/>
      <c r="I80" s="30"/>
      <c r="J80" s="30"/>
    </row>
    <row r="81" spans="1:10" ht="18.75" customHeight="1" x14ac:dyDescent="0.25">
      <c r="A81" s="4"/>
      <c r="B81" s="4"/>
      <c r="D81" s="30"/>
      <c r="E81" s="30"/>
      <c r="F81" s="30"/>
      <c r="G81" s="30"/>
      <c r="H81" s="30"/>
      <c r="I81" s="30"/>
      <c r="J81" s="30"/>
    </row>
    <row r="82" spans="1:10" ht="18.75" customHeight="1" x14ac:dyDescent="0.25">
      <c r="A82" s="4"/>
      <c r="B82" s="4"/>
      <c r="D82" s="30"/>
      <c r="E82" s="30"/>
      <c r="F82" s="30"/>
      <c r="G82" s="30"/>
      <c r="H82" s="30"/>
      <c r="I82" s="30"/>
      <c r="J82" s="30"/>
    </row>
    <row r="83" spans="1:10" ht="18.75" customHeight="1" x14ac:dyDescent="0.25">
      <c r="A83" s="4"/>
      <c r="B83" s="4"/>
      <c r="D83" s="30"/>
      <c r="E83" s="30"/>
      <c r="F83" s="30"/>
      <c r="G83" s="30"/>
      <c r="H83" s="30"/>
      <c r="I83" s="30"/>
      <c r="J83" s="30"/>
    </row>
    <row r="84" spans="1:10" ht="18.75" customHeight="1" x14ac:dyDescent="0.25">
      <c r="A84" s="4"/>
      <c r="B84" s="4"/>
      <c r="D84" s="30"/>
      <c r="E84" s="30"/>
      <c r="F84" s="30"/>
      <c r="G84" s="30"/>
      <c r="H84" s="30"/>
      <c r="I84" s="30"/>
      <c r="J84" s="30"/>
    </row>
    <row r="85" spans="1:10" ht="18.75" customHeight="1" x14ac:dyDescent="0.25">
      <c r="A85" s="4"/>
      <c r="B85" s="4"/>
      <c r="D85" s="30"/>
      <c r="E85" s="30"/>
      <c r="F85" s="30"/>
      <c r="G85" s="30"/>
      <c r="H85" s="30"/>
      <c r="I85" s="30"/>
      <c r="J85" s="30"/>
    </row>
    <row r="86" spans="1:10" ht="18.75" customHeight="1" x14ac:dyDescent="0.25">
      <c r="A86" s="4"/>
      <c r="B86" s="4"/>
      <c r="D86" s="30"/>
      <c r="E86" s="30"/>
      <c r="F86" s="30"/>
      <c r="G86" s="30"/>
      <c r="H86" s="30"/>
      <c r="I86" s="30"/>
      <c r="J86" s="30"/>
    </row>
    <row r="87" spans="1:10" ht="18.75" customHeight="1" x14ac:dyDescent="0.25">
      <c r="A87" s="4"/>
      <c r="B87" s="4"/>
      <c r="D87" s="30"/>
      <c r="E87" s="30"/>
      <c r="F87" s="30"/>
      <c r="G87" s="30"/>
      <c r="H87" s="30"/>
      <c r="I87" s="30"/>
      <c r="J87" s="30"/>
    </row>
    <row r="88" spans="1:10" ht="18.75" customHeight="1" x14ac:dyDescent="0.25">
      <c r="A88" s="4"/>
      <c r="B88" s="4"/>
      <c r="D88" s="30"/>
      <c r="E88" s="30"/>
      <c r="F88" s="30"/>
      <c r="G88" s="30"/>
      <c r="H88" s="30"/>
      <c r="I88" s="30"/>
      <c r="J88" s="30"/>
    </row>
    <row r="89" spans="1:10" ht="18.75" customHeight="1" x14ac:dyDescent="0.25">
      <c r="A89" s="4"/>
      <c r="B89" s="4"/>
      <c r="D89" s="30"/>
      <c r="E89" s="30"/>
      <c r="F89" s="30"/>
      <c r="G89" s="30"/>
      <c r="H89" s="30"/>
      <c r="I89" s="30"/>
      <c r="J89" s="30"/>
    </row>
    <row r="90" spans="1:10" ht="18.75" customHeight="1" x14ac:dyDescent="0.25">
      <c r="A90" s="4"/>
      <c r="B90" s="4"/>
      <c r="D90" s="30"/>
      <c r="E90" s="30"/>
      <c r="F90" s="30"/>
      <c r="G90" s="30"/>
      <c r="H90" s="30"/>
      <c r="I90" s="30"/>
      <c r="J90" s="30"/>
    </row>
    <row r="91" spans="1:10" ht="18.75" customHeight="1" x14ac:dyDescent="0.25">
      <c r="A91" s="4"/>
      <c r="B91" s="4"/>
      <c r="D91" s="30"/>
      <c r="E91" s="30"/>
      <c r="F91" s="30"/>
      <c r="G91" s="30"/>
      <c r="H91" s="30"/>
      <c r="I91" s="30"/>
      <c r="J91" s="30"/>
    </row>
    <row r="92" spans="1:10" ht="18.75" customHeight="1" x14ac:dyDescent="0.25">
      <c r="A92" s="4"/>
      <c r="B92" s="4"/>
      <c r="D92" s="30"/>
      <c r="E92" s="30"/>
      <c r="F92" s="30"/>
      <c r="G92" s="30"/>
      <c r="H92" s="30"/>
      <c r="I92" s="30"/>
      <c r="J92" s="30"/>
    </row>
    <row r="93" spans="1:10" ht="18.75" customHeight="1" x14ac:dyDescent="0.25">
      <c r="A93" s="4"/>
      <c r="B93" s="4"/>
      <c r="D93" s="30"/>
      <c r="E93" s="30"/>
      <c r="F93" s="30"/>
      <c r="G93" s="30"/>
      <c r="H93" s="30"/>
      <c r="I93" s="30"/>
      <c r="J93" s="30"/>
    </row>
    <row r="94" spans="1:10" ht="18.75" customHeight="1" x14ac:dyDescent="0.25">
      <c r="A94" s="4"/>
      <c r="B94" s="4"/>
      <c r="D94" s="30"/>
      <c r="E94" s="30"/>
      <c r="F94" s="30"/>
      <c r="G94" s="30"/>
      <c r="H94" s="30"/>
      <c r="I94" s="30"/>
      <c r="J94" s="30"/>
    </row>
    <row r="95" spans="1:10" ht="18.75" customHeight="1" x14ac:dyDescent="0.25">
      <c r="A95" s="4"/>
      <c r="B95" s="4"/>
      <c r="D95" s="30"/>
      <c r="E95" s="30"/>
      <c r="F95" s="30"/>
      <c r="G95" s="30"/>
      <c r="H95" s="30"/>
      <c r="I95" s="30"/>
      <c r="J95" s="30"/>
    </row>
    <row r="96" spans="1:10" ht="18.75" customHeight="1" x14ac:dyDescent="0.25">
      <c r="A96" s="4"/>
      <c r="B96" s="4"/>
      <c r="D96" s="30"/>
      <c r="E96" s="30"/>
      <c r="F96" s="30"/>
      <c r="G96" s="30"/>
      <c r="H96" s="30"/>
      <c r="I96" s="30"/>
      <c r="J96" s="30"/>
    </row>
    <row r="97" spans="1:10" ht="18.75" customHeight="1" x14ac:dyDescent="0.25">
      <c r="A97" s="4"/>
      <c r="B97" s="4"/>
      <c r="D97" s="30"/>
      <c r="E97" s="30"/>
      <c r="F97" s="30"/>
      <c r="G97" s="30"/>
      <c r="H97" s="30"/>
      <c r="I97" s="30"/>
      <c r="J97" s="30"/>
    </row>
    <row r="98" spans="1:10" ht="18.75" customHeight="1" x14ac:dyDescent="0.25">
      <c r="A98" s="4"/>
      <c r="B98" s="4"/>
      <c r="D98" s="30"/>
      <c r="E98" s="30"/>
      <c r="F98" s="30"/>
      <c r="G98" s="30"/>
      <c r="H98" s="30"/>
      <c r="I98" s="30"/>
      <c r="J98" s="30"/>
    </row>
    <row r="99" spans="1:10" ht="18.75" customHeight="1" x14ac:dyDescent="0.25">
      <c r="A99" s="4"/>
      <c r="B99" s="4"/>
      <c r="D99" s="30"/>
      <c r="E99" s="30"/>
      <c r="F99" s="30"/>
      <c r="G99" s="30"/>
      <c r="H99" s="30"/>
      <c r="I99" s="30"/>
      <c r="J99" s="30"/>
    </row>
    <row r="100" spans="1:10" ht="18.75" customHeight="1" x14ac:dyDescent="0.25">
      <c r="A100" s="4"/>
      <c r="B100" s="4"/>
      <c r="D100" s="30"/>
      <c r="E100" s="30"/>
      <c r="F100" s="30"/>
      <c r="G100" s="30"/>
      <c r="H100" s="30"/>
      <c r="I100" s="30"/>
      <c r="J100" s="30"/>
    </row>
    <row r="101" spans="1:10" ht="18.75" customHeight="1" x14ac:dyDescent="0.25">
      <c r="A101" s="4"/>
      <c r="B101" s="4"/>
      <c r="D101" s="30"/>
      <c r="E101" s="30"/>
      <c r="F101" s="30"/>
      <c r="G101" s="30"/>
      <c r="H101" s="30"/>
      <c r="I101" s="30"/>
      <c r="J101" s="30"/>
    </row>
    <row r="102" spans="1:10" ht="18.75" customHeight="1" x14ac:dyDescent="0.25">
      <c r="A102" s="4"/>
      <c r="B102" s="4"/>
      <c r="D102" s="30"/>
      <c r="E102" s="30"/>
      <c r="F102" s="30"/>
      <c r="G102" s="30"/>
      <c r="H102" s="30"/>
      <c r="I102" s="30"/>
      <c r="J102" s="30"/>
    </row>
    <row r="103" spans="1:10" ht="18.75" customHeight="1" x14ac:dyDescent="0.25">
      <c r="A103" s="4"/>
      <c r="B103" s="4"/>
      <c r="D103" s="30"/>
      <c r="E103" s="30"/>
      <c r="F103" s="30"/>
      <c r="G103" s="30"/>
      <c r="H103" s="30"/>
      <c r="I103" s="30"/>
      <c r="J103" s="30"/>
    </row>
    <row r="104" spans="1:10" ht="18.75" customHeight="1" x14ac:dyDescent="0.25">
      <c r="A104" s="4"/>
      <c r="B104" s="4"/>
      <c r="D104" s="30"/>
      <c r="E104" s="30"/>
      <c r="F104" s="30"/>
      <c r="G104" s="30"/>
      <c r="H104" s="30"/>
      <c r="I104" s="30"/>
      <c r="J104" s="30"/>
    </row>
    <row r="105" spans="1:10" ht="18.75" customHeight="1" x14ac:dyDescent="0.25">
      <c r="A105" s="4"/>
      <c r="B105" s="4"/>
      <c r="D105" s="30"/>
      <c r="E105" s="30"/>
      <c r="F105" s="30"/>
      <c r="G105" s="30"/>
      <c r="H105" s="30"/>
      <c r="I105" s="30"/>
      <c r="J105" s="30"/>
    </row>
    <row r="106" spans="1:10" ht="18.75" customHeight="1" x14ac:dyDescent="0.25">
      <c r="A106" s="4"/>
      <c r="B106" s="4"/>
      <c r="D106" s="30"/>
      <c r="E106" s="30"/>
      <c r="F106" s="30"/>
      <c r="G106" s="30"/>
      <c r="H106" s="30"/>
      <c r="I106" s="30"/>
      <c r="J106" s="30"/>
    </row>
    <row r="107" spans="1:10" ht="18.75" customHeight="1" x14ac:dyDescent="0.25">
      <c r="A107" s="4"/>
      <c r="B107" s="4"/>
      <c r="D107" s="30"/>
      <c r="E107" s="30"/>
      <c r="F107" s="30"/>
      <c r="G107" s="30"/>
      <c r="H107" s="30"/>
      <c r="I107" s="30"/>
      <c r="J107" s="30"/>
    </row>
    <row r="108" spans="1:10" ht="18.75" customHeight="1" x14ac:dyDescent="0.25">
      <c r="A108" s="4"/>
      <c r="B108" s="4"/>
      <c r="D108" s="30"/>
      <c r="E108" s="30"/>
      <c r="F108" s="30"/>
      <c r="G108" s="30"/>
      <c r="H108" s="30"/>
      <c r="I108" s="30"/>
      <c r="J108" s="30"/>
    </row>
    <row r="109" spans="1:10" ht="18.75" customHeight="1" x14ac:dyDescent="0.25">
      <c r="A109" s="4"/>
      <c r="B109" s="4"/>
      <c r="D109" s="30"/>
      <c r="E109" s="30"/>
      <c r="F109" s="30"/>
      <c r="G109" s="30"/>
      <c r="H109" s="30"/>
      <c r="I109" s="30"/>
      <c r="J109" s="30"/>
    </row>
    <row r="110" spans="1:10" ht="18.75" customHeight="1" x14ac:dyDescent="0.25">
      <c r="A110" s="4"/>
      <c r="B110" s="4"/>
      <c r="D110" s="30"/>
      <c r="E110" s="30"/>
      <c r="F110" s="30"/>
      <c r="G110" s="30"/>
      <c r="H110" s="30"/>
      <c r="I110" s="30"/>
      <c r="J110" s="30"/>
    </row>
    <row r="111" spans="1:10" ht="18.75" customHeight="1" x14ac:dyDescent="0.25">
      <c r="A111" s="4"/>
      <c r="B111" s="4"/>
      <c r="D111" s="30"/>
      <c r="E111" s="30"/>
      <c r="F111" s="30"/>
      <c r="G111" s="30"/>
      <c r="H111" s="30"/>
      <c r="I111" s="30"/>
      <c r="J111" s="30"/>
    </row>
    <row r="112" spans="1:10" ht="18.75" customHeight="1" x14ac:dyDescent="0.25">
      <c r="A112" s="4"/>
      <c r="B112" s="4"/>
      <c r="D112" s="30"/>
      <c r="E112" s="30"/>
      <c r="F112" s="30"/>
      <c r="G112" s="30"/>
      <c r="H112" s="30"/>
      <c r="I112" s="30"/>
      <c r="J112" s="30"/>
    </row>
    <row r="113" spans="1:10" ht="18.75" customHeight="1" x14ac:dyDescent="0.25">
      <c r="A113" s="4"/>
      <c r="B113" s="4"/>
      <c r="D113" s="30"/>
      <c r="E113" s="30"/>
      <c r="F113" s="30"/>
      <c r="G113" s="30"/>
      <c r="H113" s="30"/>
      <c r="I113" s="30"/>
      <c r="J113" s="30"/>
    </row>
    <row r="114" spans="1:10" ht="18.75" customHeight="1" x14ac:dyDescent="0.25">
      <c r="A114" s="4"/>
      <c r="B114" s="4"/>
      <c r="D114" s="30"/>
      <c r="E114" s="30"/>
      <c r="F114" s="30"/>
      <c r="G114" s="30"/>
      <c r="H114" s="30"/>
      <c r="I114" s="30"/>
      <c r="J114" s="30"/>
    </row>
    <row r="115" spans="1:10" ht="18.75" customHeight="1" x14ac:dyDescent="0.25">
      <c r="A115" s="4"/>
      <c r="B115" s="4"/>
      <c r="D115" s="30"/>
      <c r="E115" s="30"/>
      <c r="F115" s="30"/>
      <c r="G115" s="30"/>
      <c r="H115" s="30"/>
      <c r="I115" s="30"/>
      <c r="J115" s="30"/>
    </row>
    <row r="116" spans="1:10" ht="18.75" customHeight="1" x14ac:dyDescent="0.25">
      <c r="A116" s="4"/>
      <c r="B116" s="4"/>
      <c r="D116" s="30"/>
      <c r="E116" s="30"/>
      <c r="F116" s="30"/>
      <c r="G116" s="30"/>
      <c r="H116" s="30"/>
      <c r="I116" s="30"/>
      <c r="J116" s="30"/>
    </row>
    <row r="117" spans="1:10" ht="18.75" customHeight="1" x14ac:dyDescent="0.25">
      <c r="A117" s="4"/>
      <c r="B117" s="4"/>
      <c r="D117" s="30"/>
      <c r="E117" s="30"/>
      <c r="F117" s="30"/>
      <c r="G117" s="30"/>
      <c r="H117" s="30"/>
      <c r="I117" s="30"/>
      <c r="J117" s="30"/>
    </row>
  </sheetData>
  <mergeCells count="9">
    <mergeCell ref="D8:F8"/>
    <mergeCell ref="H8:J8"/>
    <mergeCell ref="D11:J11"/>
    <mergeCell ref="D5:F5"/>
    <mergeCell ref="H5:J5"/>
    <mergeCell ref="D6:F6"/>
    <mergeCell ref="H6:J6"/>
    <mergeCell ref="D7:F7"/>
    <mergeCell ref="H7:J7"/>
  </mergeCells>
  <pageMargins left="0.7" right="0.4" top="0.5" bottom="0.75" header="0.3" footer="0.3"/>
  <pageSetup paperSize="9" scale="75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Q115"/>
  <sheetViews>
    <sheetView view="pageBreakPreview" topLeftCell="A8" zoomScale="80" zoomScaleNormal="85" zoomScaleSheetLayoutView="80" workbookViewId="0">
      <selection activeCell="A26" sqref="A26"/>
    </sheetView>
  </sheetViews>
  <sheetFormatPr defaultColWidth="9.33203125" defaultRowHeight="13.8" x14ac:dyDescent="0.25"/>
  <cols>
    <col min="1" max="1" width="48.21875" style="204" customWidth="1"/>
    <col min="2" max="2" width="6.6640625" style="187" customWidth="1"/>
    <col min="3" max="3" width="0.6640625" style="181" customWidth="1"/>
    <col min="4" max="4" width="16.5546875" style="181" customWidth="1"/>
    <col min="5" max="5" width="1" style="181" customWidth="1"/>
    <col min="6" max="6" width="16.5546875" style="181" customWidth="1"/>
    <col min="7" max="7" width="1" style="181" customWidth="1"/>
    <col min="8" max="8" width="15.44140625" style="181" customWidth="1"/>
    <col min="9" max="9" width="0.6640625" style="181" customWidth="1"/>
    <col min="10" max="10" width="15.44140625" style="181" customWidth="1"/>
    <col min="11" max="11" width="9.33203125" style="181"/>
    <col min="12" max="12" width="29.44140625" style="181" customWidth="1"/>
    <col min="13" max="13" width="17.5546875" style="114" bestFit="1" customWidth="1"/>
    <col min="14" max="16" width="0.6640625" style="114" customWidth="1"/>
    <col min="17" max="17" width="16.6640625" style="114" bestFit="1" customWidth="1"/>
    <col min="18" max="16384" width="9.33203125" style="181"/>
  </cols>
  <sheetData>
    <row r="1" spans="1:17" ht="18.75" customHeight="1" x14ac:dyDescent="0.25">
      <c r="A1" s="149" t="s">
        <v>59</v>
      </c>
      <c r="B1" s="179"/>
      <c r="C1" s="180"/>
      <c r="D1" s="180"/>
      <c r="E1" s="180"/>
      <c r="F1" s="180"/>
      <c r="G1" s="180"/>
      <c r="H1" s="180"/>
      <c r="I1" s="180"/>
      <c r="J1" s="180"/>
    </row>
    <row r="2" spans="1:17" ht="18.75" customHeight="1" x14ac:dyDescent="0.25">
      <c r="A2" s="149" t="s">
        <v>112</v>
      </c>
      <c r="B2" s="179"/>
      <c r="C2" s="180"/>
      <c r="D2" s="182"/>
      <c r="E2" s="180"/>
      <c r="F2" s="182"/>
      <c r="G2" s="180"/>
      <c r="H2" s="180"/>
      <c r="I2" s="180"/>
      <c r="J2" s="180"/>
    </row>
    <row r="3" spans="1:17" ht="18.75" customHeight="1" x14ac:dyDescent="0.25">
      <c r="A3" s="149"/>
      <c r="B3" s="179"/>
      <c r="C3" s="183"/>
      <c r="D3" s="184"/>
      <c r="E3" s="185"/>
      <c r="F3" s="183"/>
      <c r="G3" s="183"/>
      <c r="H3" s="184"/>
      <c r="I3" s="185"/>
      <c r="J3" s="186"/>
    </row>
    <row r="4" spans="1:17" ht="18.75" customHeight="1" x14ac:dyDescent="0.25">
      <c r="A4" s="149"/>
      <c r="B4" s="179"/>
      <c r="C4" s="183"/>
      <c r="D4" s="235" t="s">
        <v>62</v>
      </c>
      <c r="E4" s="235"/>
      <c r="F4" s="235"/>
      <c r="G4" s="183"/>
      <c r="H4" s="235" t="s">
        <v>79</v>
      </c>
      <c r="I4" s="235"/>
      <c r="J4" s="235"/>
      <c r="M4" s="99"/>
    </row>
    <row r="5" spans="1:17" ht="18.75" customHeight="1" x14ac:dyDescent="0.25">
      <c r="A5" s="149"/>
      <c r="B5" s="179"/>
      <c r="C5" s="183"/>
      <c r="D5" s="235" t="s">
        <v>63</v>
      </c>
      <c r="E5" s="235"/>
      <c r="F5" s="235"/>
      <c r="G5" s="183"/>
      <c r="H5" s="235" t="s">
        <v>80</v>
      </c>
      <c r="I5" s="235"/>
      <c r="J5" s="235"/>
      <c r="M5" s="99"/>
    </row>
    <row r="6" spans="1:17" ht="18.75" customHeight="1" x14ac:dyDescent="0.25">
      <c r="A6" s="149"/>
      <c r="B6" s="179"/>
      <c r="C6" s="183"/>
      <c r="D6" s="236" t="s">
        <v>53</v>
      </c>
      <c r="E6" s="236"/>
      <c r="F6" s="236"/>
      <c r="G6" s="183"/>
      <c r="H6" s="236" t="s">
        <v>53</v>
      </c>
      <c r="I6" s="236"/>
      <c r="J6" s="236"/>
      <c r="M6" s="99"/>
    </row>
    <row r="7" spans="1:17" ht="18.75" customHeight="1" x14ac:dyDescent="0.25">
      <c r="A7" s="149"/>
      <c r="C7" s="183"/>
      <c r="D7" s="237" t="s">
        <v>170</v>
      </c>
      <c r="E7" s="236"/>
      <c r="F7" s="236"/>
      <c r="G7" s="183"/>
      <c r="H7" s="237" t="s">
        <v>170</v>
      </c>
      <c r="I7" s="236"/>
      <c r="J7" s="236"/>
    </row>
    <row r="8" spans="1:17" ht="18.75" customHeight="1" x14ac:dyDescent="0.25">
      <c r="A8" s="149"/>
      <c r="B8" s="179" t="s">
        <v>7</v>
      </c>
      <c r="C8" s="183"/>
      <c r="D8" s="184">
        <v>2021</v>
      </c>
      <c r="E8" s="185"/>
      <c r="F8" s="184">
        <v>2020</v>
      </c>
      <c r="G8" s="183"/>
      <c r="H8" s="184">
        <v>2021</v>
      </c>
      <c r="I8" s="185"/>
      <c r="J8" s="184">
        <v>2020</v>
      </c>
    </row>
    <row r="9" spans="1:17" ht="18.75" customHeight="1" x14ac:dyDescent="0.25">
      <c r="A9" s="149"/>
      <c r="B9" s="208"/>
      <c r="C9" s="183"/>
      <c r="D9" s="184"/>
      <c r="E9" s="207"/>
      <c r="F9" s="184" t="s">
        <v>140</v>
      </c>
      <c r="G9" s="183"/>
      <c r="H9" s="184"/>
      <c r="I9" s="207"/>
      <c r="J9" s="184"/>
    </row>
    <row r="10" spans="1:17" ht="15.6" customHeight="1" x14ac:dyDescent="0.25">
      <c r="A10" s="149"/>
      <c r="B10" s="179"/>
      <c r="C10" s="183"/>
      <c r="D10" s="238" t="s">
        <v>45</v>
      </c>
      <c r="E10" s="238"/>
      <c r="F10" s="238"/>
      <c r="G10" s="238"/>
      <c r="H10" s="238"/>
      <c r="I10" s="238"/>
      <c r="J10" s="238"/>
    </row>
    <row r="11" spans="1:17" ht="18.75" customHeight="1" x14ac:dyDescent="0.25">
      <c r="A11" s="188" t="s">
        <v>42</v>
      </c>
      <c r="B11" s="179"/>
      <c r="C11" s="183"/>
      <c r="D11" s="186"/>
      <c r="E11" s="186"/>
      <c r="F11" s="186"/>
      <c r="G11" s="186"/>
      <c r="H11" s="186"/>
      <c r="I11" s="186"/>
      <c r="J11" s="186"/>
    </row>
    <row r="12" spans="1:17" ht="18.75" customHeight="1" x14ac:dyDescent="0.25">
      <c r="A12" s="189" t="s">
        <v>123</v>
      </c>
      <c r="B12" s="2">
        <v>7</v>
      </c>
      <c r="C12" s="183"/>
      <c r="D12" s="190">
        <f>H12</f>
        <v>2347772</v>
      </c>
      <c r="E12" s="190"/>
      <c r="F12" s="190">
        <v>1329270</v>
      </c>
      <c r="G12" s="190"/>
      <c r="H12" s="190">
        <v>2347772</v>
      </c>
      <c r="I12" s="190"/>
      <c r="J12" s="190">
        <v>1329270</v>
      </c>
      <c r="L12" s="191"/>
      <c r="M12" s="119"/>
      <c r="Q12" s="119"/>
    </row>
    <row r="13" spans="1:17" ht="18.75" customHeight="1" x14ac:dyDescent="0.25">
      <c r="A13" s="189" t="s">
        <v>16</v>
      </c>
      <c r="B13" s="54"/>
      <c r="C13" s="183"/>
      <c r="D13" s="190">
        <f>H13</f>
        <v>308</v>
      </c>
      <c r="E13" s="190"/>
      <c r="F13" s="190">
        <v>5467</v>
      </c>
      <c r="G13" s="190"/>
      <c r="H13" s="190">
        <v>308</v>
      </c>
      <c r="I13" s="190"/>
      <c r="J13" s="190">
        <v>5467</v>
      </c>
      <c r="M13" s="119"/>
      <c r="Q13" s="119"/>
    </row>
    <row r="14" spans="1:17" ht="18.75" customHeight="1" x14ac:dyDescent="0.25">
      <c r="A14" s="189" t="s">
        <v>96</v>
      </c>
      <c r="B14" s="54"/>
      <c r="C14" s="183"/>
      <c r="D14" s="190">
        <f>H14</f>
        <v>86704</v>
      </c>
      <c r="E14" s="190"/>
      <c r="F14" s="190">
        <v>15709</v>
      </c>
      <c r="G14" s="190"/>
      <c r="H14" s="190">
        <v>86704</v>
      </c>
      <c r="I14" s="190"/>
      <c r="J14" s="190">
        <v>15709</v>
      </c>
      <c r="M14" s="119"/>
      <c r="Q14" s="119"/>
    </row>
    <row r="15" spans="1:17" ht="18.75" customHeight="1" x14ac:dyDescent="0.25">
      <c r="A15" s="189" t="s">
        <v>66</v>
      </c>
      <c r="B15" s="2" t="s">
        <v>158</v>
      </c>
      <c r="C15" s="183"/>
      <c r="D15" s="190">
        <v>21027</v>
      </c>
      <c r="E15" s="190"/>
      <c r="F15" s="190">
        <v>4827</v>
      </c>
      <c r="G15" s="190"/>
      <c r="H15" s="190">
        <v>80977</v>
      </c>
      <c r="I15" s="190"/>
      <c r="J15" s="190">
        <v>120233</v>
      </c>
      <c r="M15" s="119"/>
      <c r="Q15" s="119"/>
    </row>
    <row r="16" spans="1:17" ht="18.75" customHeight="1" x14ac:dyDescent="0.25">
      <c r="A16" s="189" t="s">
        <v>40</v>
      </c>
      <c r="B16" s="179"/>
      <c r="C16" s="183"/>
      <c r="D16" s="190">
        <f>H16</f>
        <v>1557</v>
      </c>
      <c r="E16" s="190"/>
      <c r="F16" s="190">
        <v>1009</v>
      </c>
      <c r="G16" s="190"/>
      <c r="H16" s="190">
        <v>1557</v>
      </c>
      <c r="I16" s="190"/>
      <c r="J16" s="190">
        <v>1009</v>
      </c>
      <c r="M16" s="119"/>
      <c r="Q16" s="119"/>
    </row>
    <row r="17" spans="1:17" ht="18.75" customHeight="1" x14ac:dyDescent="0.25">
      <c r="A17" s="149" t="s">
        <v>43</v>
      </c>
      <c r="B17" s="179"/>
      <c r="C17" s="183"/>
      <c r="D17" s="19">
        <f>SUM(D12:D16)</f>
        <v>2457368</v>
      </c>
      <c r="E17" s="192"/>
      <c r="F17" s="19">
        <f>SUM(F12:F16)</f>
        <v>1356282</v>
      </c>
      <c r="G17" s="192"/>
      <c r="H17" s="19">
        <f>SUM(H12:H16)</f>
        <v>2517318</v>
      </c>
      <c r="I17" s="192"/>
      <c r="J17" s="19">
        <f>SUM(J12:J16)</f>
        <v>1471688</v>
      </c>
      <c r="L17" s="114"/>
      <c r="M17" s="119"/>
      <c r="Q17" s="119"/>
    </row>
    <row r="18" spans="1:17" ht="13.2" customHeight="1" x14ac:dyDescent="0.25">
      <c r="A18" s="149"/>
      <c r="B18" s="179"/>
      <c r="C18" s="183"/>
      <c r="D18" s="69"/>
      <c r="E18" s="190"/>
      <c r="F18" s="69"/>
      <c r="G18" s="190"/>
      <c r="H18" s="69"/>
      <c r="I18" s="190"/>
      <c r="J18" s="69"/>
    </row>
    <row r="19" spans="1:17" ht="18.75" customHeight="1" x14ac:dyDescent="0.25">
      <c r="A19" s="188" t="s">
        <v>8</v>
      </c>
      <c r="B19" s="179"/>
      <c r="C19" s="183"/>
      <c r="D19" s="69"/>
      <c r="E19" s="190"/>
      <c r="F19" s="69"/>
      <c r="G19" s="190"/>
      <c r="H19" s="69"/>
      <c r="I19" s="190"/>
      <c r="J19" s="69"/>
      <c r="Q19" s="119"/>
    </row>
    <row r="20" spans="1:17" ht="18.75" customHeight="1" x14ac:dyDescent="0.25">
      <c r="A20" s="189" t="s">
        <v>103</v>
      </c>
      <c r="B20" s="179"/>
      <c r="C20" s="190"/>
      <c r="D20" s="190">
        <f>H20</f>
        <v>1879816</v>
      </c>
      <c r="E20" s="190"/>
      <c r="F20" s="190">
        <v>1284137</v>
      </c>
      <c r="G20" s="190"/>
      <c r="H20" s="190">
        <v>1879816</v>
      </c>
      <c r="I20" s="190"/>
      <c r="J20" s="190">
        <v>1284137</v>
      </c>
      <c r="Q20" s="119"/>
    </row>
    <row r="21" spans="1:17" ht="18.75" customHeight="1" x14ac:dyDescent="0.25">
      <c r="A21" s="189" t="s">
        <v>82</v>
      </c>
      <c r="B21" s="179"/>
      <c r="C21" s="183"/>
      <c r="D21" s="190">
        <f t="shared" ref="D21:D22" si="0">H21</f>
        <v>316850</v>
      </c>
      <c r="E21" s="190"/>
      <c r="F21" s="190">
        <f>105222-26</f>
        <v>105196</v>
      </c>
      <c r="G21" s="190"/>
      <c r="H21" s="190">
        <v>316850</v>
      </c>
      <c r="I21" s="190"/>
      <c r="J21" s="190">
        <f>F21</f>
        <v>105196</v>
      </c>
      <c r="Q21" s="119"/>
    </row>
    <row r="22" spans="1:17" ht="18.75" customHeight="1" x14ac:dyDescent="0.25">
      <c r="A22" s="189" t="s">
        <v>67</v>
      </c>
      <c r="B22" s="179"/>
      <c r="C22" s="183"/>
      <c r="D22" s="190">
        <f t="shared" si="0"/>
        <v>49478</v>
      </c>
      <c r="E22" s="190"/>
      <c r="F22" s="190">
        <v>40478</v>
      </c>
      <c r="G22" s="190"/>
      <c r="H22" s="190">
        <v>49478</v>
      </c>
      <c r="I22" s="190"/>
      <c r="J22" s="190">
        <v>40478</v>
      </c>
      <c r="L22" s="193"/>
      <c r="Q22" s="119"/>
    </row>
    <row r="23" spans="1:17" ht="18.75" customHeight="1" x14ac:dyDescent="0.25">
      <c r="A23" s="149" t="s">
        <v>9</v>
      </c>
      <c r="B23" s="179"/>
      <c r="C23" s="183"/>
      <c r="D23" s="19">
        <f>SUM(D20:D22)</f>
        <v>2246144</v>
      </c>
      <c r="E23" s="192"/>
      <c r="F23" s="19">
        <f>SUM(F20:F22)</f>
        <v>1429811</v>
      </c>
      <c r="G23" s="192"/>
      <c r="H23" s="19">
        <f>SUM(H20:H22)</f>
        <v>2246144</v>
      </c>
      <c r="I23" s="192"/>
      <c r="J23" s="19">
        <f>SUM(J20:J22)</f>
        <v>1429811</v>
      </c>
      <c r="Q23" s="119"/>
    </row>
    <row r="24" spans="1:17" ht="13.2" customHeight="1" x14ac:dyDescent="0.25">
      <c r="A24" s="149"/>
      <c r="B24" s="179"/>
      <c r="C24" s="183"/>
      <c r="D24" s="21"/>
      <c r="E24" s="192"/>
      <c r="F24" s="21"/>
      <c r="G24" s="192"/>
      <c r="H24" s="192"/>
      <c r="I24" s="192"/>
      <c r="J24" s="192"/>
      <c r="Q24" s="119"/>
    </row>
    <row r="25" spans="1:17" ht="20.399999999999999" customHeight="1" x14ac:dyDescent="0.25">
      <c r="A25" s="149" t="s">
        <v>141</v>
      </c>
      <c r="B25" s="179"/>
      <c r="C25" s="183"/>
      <c r="D25" s="21">
        <f>D17-D23</f>
        <v>211224</v>
      </c>
      <c r="E25" s="192"/>
      <c r="F25" s="21">
        <f>F17-F23</f>
        <v>-73529</v>
      </c>
      <c r="G25" s="192"/>
      <c r="H25" s="21">
        <f>H17-H23</f>
        <v>271174</v>
      </c>
      <c r="I25" s="192"/>
      <c r="J25" s="21">
        <f>J17-J23</f>
        <v>41877</v>
      </c>
      <c r="Q25" s="119"/>
    </row>
    <row r="26" spans="1:17" ht="20.399999999999999" customHeight="1" x14ac:dyDescent="0.25">
      <c r="A26" s="189" t="s">
        <v>202</v>
      </c>
      <c r="B26" s="179"/>
      <c r="C26" s="183"/>
      <c r="D26" s="21"/>
      <c r="E26" s="192"/>
      <c r="F26" s="21"/>
      <c r="G26" s="192"/>
      <c r="H26" s="21"/>
      <c r="I26" s="192"/>
      <c r="J26" s="21"/>
      <c r="Q26" s="119"/>
    </row>
    <row r="27" spans="1:17" ht="20.399999999999999" customHeight="1" x14ac:dyDescent="0.25">
      <c r="A27" s="189" t="s">
        <v>120</v>
      </c>
      <c r="B27" s="179" t="s">
        <v>155</v>
      </c>
      <c r="C27" s="179"/>
      <c r="D27" s="53">
        <v>1052548</v>
      </c>
      <c r="E27" s="214"/>
      <c r="F27" s="53">
        <f>227610+825</f>
        <v>228435</v>
      </c>
      <c r="G27" s="215"/>
      <c r="H27" s="211">
        <v>0</v>
      </c>
      <c r="I27" s="214"/>
      <c r="J27" s="211">
        <v>0</v>
      </c>
    </row>
    <row r="28" spans="1:17" ht="20.399999999999999" customHeight="1" x14ac:dyDescent="0.25">
      <c r="A28" s="181" t="s">
        <v>91</v>
      </c>
      <c r="B28" s="181"/>
      <c r="D28" s="213">
        <v>-75</v>
      </c>
      <c r="E28" s="212" t="s">
        <v>186</v>
      </c>
      <c r="F28" s="213">
        <v>-26</v>
      </c>
      <c r="H28" s="213">
        <f>D28</f>
        <v>-75</v>
      </c>
      <c r="J28" s="213">
        <f>F28</f>
        <v>-26</v>
      </c>
    </row>
    <row r="29" spans="1:17" ht="18.75" customHeight="1" x14ac:dyDescent="0.25">
      <c r="A29" s="149" t="s">
        <v>198</v>
      </c>
      <c r="B29" s="179"/>
      <c r="C29" s="183"/>
      <c r="D29" s="21">
        <f>SUM(D25:D28)</f>
        <v>1263697</v>
      </c>
      <c r="E29" s="163"/>
      <c r="F29" s="21">
        <f>SUM(F25:F28)</f>
        <v>154880</v>
      </c>
      <c r="G29" s="163"/>
      <c r="H29" s="21">
        <f>SUM(H25:H28)</f>
        <v>271099</v>
      </c>
      <c r="I29" s="196"/>
      <c r="J29" s="21">
        <f>SUM(J25:J28)</f>
        <v>41851</v>
      </c>
      <c r="Q29" s="119"/>
    </row>
    <row r="30" spans="1:17" ht="18.75" customHeight="1" x14ac:dyDescent="0.25">
      <c r="A30" s="189" t="str">
        <f>'PL 6M'!A30</f>
        <v>Tax (expense) income</v>
      </c>
      <c r="B30" s="179"/>
      <c r="C30" s="183"/>
      <c r="D30" s="92">
        <f>H30</f>
        <v>-27825</v>
      </c>
      <c r="E30" s="223"/>
      <c r="F30" s="92">
        <v>28171</v>
      </c>
      <c r="G30" s="223"/>
      <c r="H30" s="92">
        <v>-27825</v>
      </c>
      <c r="I30" s="194"/>
      <c r="J30" s="92">
        <v>28171</v>
      </c>
    </row>
    <row r="31" spans="1:17" ht="18.75" customHeight="1" thickBot="1" x14ac:dyDescent="0.3">
      <c r="A31" s="149" t="s">
        <v>199</v>
      </c>
      <c r="B31" s="179"/>
      <c r="C31" s="183"/>
      <c r="D31" s="23">
        <f>SUM(D29:D30)</f>
        <v>1235872</v>
      </c>
      <c r="E31" s="163"/>
      <c r="F31" s="23">
        <f>SUM(F29:F30)</f>
        <v>183051</v>
      </c>
      <c r="G31" s="163"/>
      <c r="H31" s="23">
        <f>SUM(H29:H30)</f>
        <v>243274</v>
      </c>
      <c r="I31" s="196"/>
      <c r="J31" s="23">
        <f>SUM(J29:J30)</f>
        <v>70022</v>
      </c>
      <c r="Q31" s="119"/>
    </row>
    <row r="32" spans="1:17" ht="13.2" customHeight="1" thickTop="1" x14ac:dyDescent="0.25">
      <c r="A32" s="149"/>
      <c r="B32" s="179"/>
      <c r="C32" s="183"/>
      <c r="D32" s="21"/>
      <c r="E32" s="192"/>
      <c r="F32" s="21"/>
      <c r="G32" s="192"/>
      <c r="H32" s="192"/>
      <c r="I32" s="192"/>
      <c r="J32" s="192"/>
      <c r="Q32" s="119"/>
    </row>
    <row r="33" spans="1:17" ht="18.75" customHeight="1" x14ac:dyDescent="0.25">
      <c r="A33" s="149" t="s">
        <v>200</v>
      </c>
      <c r="B33" s="179"/>
      <c r="C33" s="180"/>
      <c r="D33" s="197"/>
      <c r="E33" s="198"/>
      <c r="F33" s="198"/>
      <c r="G33" s="198"/>
      <c r="H33" s="197"/>
      <c r="I33" s="198"/>
      <c r="J33" s="198"/>
    </row>
    <row r="34" spans="1:17" ht="18.75" customHeight="1" thickBot="1" x14ac:dyDescent="0.3">
      <c r="A34" s="189" t="s">
        <v>201</v>
      </c>
      <c r="B34" s="179"/>
      <c r="C34" s="180"/>
      <c r="D34" s="216">
        <f>D31/201600</f>
        <v>6.1303174603174604</v>
      </c>
      <c r="E34" s="198"/>
      <c r="F34" s="199">
        <v>0.91</v>
      </c>
      <c r="G34" s="198"/>
      <c r="H34" s="216">
        <f>H31/201600</f>
        <v>1.2067162698412699</v>
      </c>
      <c r="I34" s="198"/>
      <c r="J34" s="199">
        <v>0.34733134920634923</v>
      </c>
    </row>
    <row r="35" spans="1:17" ht="13.2" customHeight="1" thickTop="1" x14ac:dyDescent="0.25">
      <c r="A35" s="149"/>
      <c r="B35" s="179"/>
      <c r="C35" s="183"/>
      <c r="D35" s="21"/>
      <c r="E35" s="192"/>
      <c r="F35" s="21"/>
      <c r="G35" s="192"/>
      <c r="H35" s="192"/>
      <c r="I35" s="192"/>
      <c r="J35" s="192"/>
      <c r="Q35" s="119"/>
    </row>
    <row r="36" spans="1:17" ht="18.75" customHeight="1" x14ac:dyDescent="0.25">
      <c r="A36" s="149" t="s">
        <v>59</v>
      </c>
      <c r="B36" s="179"/>
      <c r="C36" s="180"/>
      <c r="D36" s="180"/>
      <c r="E36" s="180"/>
      <c r="F36" s="180"/>
      <c r="G36" s="180"/>
      <c r="H36" s="180"/>
      <c r="I36" s="180"/>
      <c r="J36" s="180"/>
    </row>
    <row r="37" spans="1:17" ht="18.75" customHeight="1" x14ac:dyDescent="0.25">
      <c r="A37" s="149" t="s">
        <v>54</v>
      </c>
      <c r="B37" s="179"/>
      <c r="C37" s="180"/>
      <c r="D37" s="182"/>
      <c r="E37" s="180"/>
      <c r="F37" s="182"/>
      <c r="G37" s="180"/>
      <c r="H37" s="180"/>
      <c r="I37" s="180"/>
      <c r="J37" s="180"/>
    </row>
    <row r="38" spans="1:17" ht="18.75" customHeight="1" x14ac:dyDescent="0.25">
      <c r="A38" s="149"/>
      <c r="B38" s="179"/>
      <c r="C38" s="183"/>
      <c r="D38" s="184"/>
      <c r="E38" s="185"/>
      <c r="F38" s="183"/>
      <c r="G38" s="183"/>
      <c r="H38" s="184"/>
      <c r="I38" s="185"/>
      <c r="J38" s="186"/>
    </row>
    <row r="39" spans="1:17" ht="18.75" customHeight="1" x14ac:dyDescent="0.25">
      <c r="A39" s="149"/>
      <c r="B39" s="179"/>
      <c r="C39" s="183"/>
      <c r="D39" s="235" t="s">
        <v>62</v>
      </c>
      <c r="E39" s="235"/>
      <c r="F39" s="235"/>
      <c r="G39" s="183"/>
      <c r="H39" s="235" t="s">
        <v>79</v>
      </c>
      <c r="I39" s="235"/>
      <c r="J39" s="235"/>
      <c r="Q39" s="119"/>
    </row>
    <row r="40" spans="1:17" ht="18.75" customHeight="1" x14ac:dyDescent="0.25">
      <c r="A40" s="149"/>
      <c r="B40" s="179"/>
      <c r="C40" s="183"/>
      <c r="D40" s="235" t="s">
        <v>63</v>
      </c>
      <c r="E40" s="235"/>
      <c r="F40" s="235"/>
      <c r="G40" s="183"/>
      <c r="H40" s="235" t="s">
        <v>80</v>
      </c>
      <c r="I40" s="235"/>
      <c r="J40" s="235"/>
    </row>
    <row r="41" spans="1:17" ht="18.75" customHeight="1" x14ac:dyDescent="0.25">
      <c r="A41" s="149"/>
      <c r="B41" s="179"/>
      <c r="C41" s="183"/>
      <c r="D41" s="236" t="s">
        <v>53</v>
      </c>
      <c r="E41" s="236"/>
      <c r="F41" s="236"/>
      <c r="G41" s="183"/>
      <c r="H41" s="236" t="s">
        <v>53</v>
      </c>
      <c r="I41" s="236"/>
      <c r="J41" s="236"/>
    </row>
    <row r="42" spans="1:17" ht="18.75" customHeight="1" x14ac:dyDescent="0.25">
      <c r="A42" s="149"/>
      <c r="B42" s="179"/>
      <c r="C42" s="183"/>
      <c r="D42" s="237" t="s">
        <v>170</v>
      </c>
      <c r="E42" s="236"/>
      <c r="F42" s="236"/>
      <c r="G42" s="183"/>
      <c r="H42" s="237" t="s">
        <v>170</v>
      </c>
      <c r="I42" s="236"/>
      <c r="J42" s="236"/>
    </row>
    <row r="43" spans="1:17" ht="18.75" customHeight="1" x14ac:dyDescent="0.25">
      <c r="A43" s="149"/>
      <c r="B43" s="230" t="s">
        <v>7</v>
      </c>
      <c r="C43" s="183"/>
      <c r="D43" s="184">
        <v>2021</v>
      </c>
      <c r="E43" s="185"/>
      <c r="F43" s="184">
        <v>2020</v>
      </c>
      <c r="G43" s="183"/>
      <c r="H43" s="184">
        <v>2021</v>
      </c>
      <c r="I43" s="185"/>
      <c r="J43" s="184">
        <v>2020</v>
      </c>
    </row>
    <row r="44" spans="1:17" ht="18.75" customHeight="1" x14ac:dyDescent="0.25">
      <c r="A44" s="149"/>
      <c r="B44" s="210"/>
      <c r="C44" s="183"/>
      <c r="D44" s="184"/>
      <c r="E44" s="209"/>
      <c r="F44" s="184" t="s">
        <v>140</v>
      </c>
      <c r="G44" s="183"/>
      <c r="H44" s="184"/>
      <c r="I44" s="209"/>
      <c r="J44" s="184"/>
    </row>
    <row r="45" spans="1:17" ht="18.75" customHeight="1" x14ac:dyDescent="0.25">
      <c r="A45" s="149"/>
      <c r="B45" s="179"/>
      <c r="C45" s="183"/>
      <c r="D45" s="238" t="s">
        <v>45</v>
      </c>
      <c r="E45" s="238"/>
      <c r="F45" s="238"/>
      <c r="G45" s="238"/>
      <c r="H45" s="238"/>
      <c r="I45" s="238"/>
      <c r="J45" s="238"/>
    </row>
    <row r="46" spans="1:17" ht="18.75" customHeight="1" x14ac:dyDescent="0.25">
      <c r="A46" s="188" t="s">
        <v>199</v>
      </c>
      <c r="B46" s="179"/>
      <c r="C46" s="183"/>
      <c r="D46" s="21">
        <f>D31</f>
        <v>1235872</v>
      </c>
      <c r="E46" s="21"/>
      <c r="F46" s="21">
        <f>'PL 3M'!F31</f>
        <v>183051</v>
      </c>
      <c r="G46" s="21"/>
      <c r="H46" s="21">
        <f>H31</f>
        <v>243274</v>
      </c>
      <c r="I46" s="21"/>
      <c r="J46" s="21">
        <f>'PL 3M'!J31</f>
        <v>70022</v>
      </c>
    </row>
    <row r="47" spans="1:17" ht="18.75" customHeight="1" x14ac:dyDescent="0.25">
      <c r="A47" s="149"/>
      <c r="B47" s="179"/>
      <c r="C47" s="183"/>
      <c r="D47" s="21"/>
      <c r="E47" s="192"/>
      <c r="F47" s="21"/>
      <c r="G47" s="192"/>
      <c r="H47" s="192"/>
      <c r="I47" s="192"/>
      <c r="J47" s="192"/>
      <c r="M47" s="200"/>
      <c r="Q47" s="200"/>
    </row>
    <row r="48" spans="1:17" ht="18.75" customHeight="1" x14ac:dyDescent="0.25">
      <c r="A48" s="149" t="s">
        <v>20</v>
      </c>
      <c r="B48" s="179"/>
      <c r="C48" s="180"/>
      <c r="D48" s="197"/>
      <c r="E48" s="198"/>
      <c r="F48" s="198"/>
      <c r="G48" s="198"/>
      <c r="H48" s="197"/>
      <c r="I48" s="198"/>
      <c r="J48" s="198"/>
    </row>
    <row r="49" spans="1:17" ht="18.75" customHeight="1" x14ac:dyDescent="0.25">
      <c r="A49" s="188" t="s">
        <v>68</v>
      </c>
      <c r="C49" s="180"/>
      <c r="D49" s="198"/>
      <c r="E49" s="198"/>
      <c r="F49" s="198"/>
      <c r="G49" s="198"/>
      <c r="H49" s="198"/>
      <c r="I49" s="198"/>
      <c r="J49" s="198"/>
    </row>
    <row r="50" spans="1:17" ht="18.75" customHeight="1" x14ac:dyDescent="0.25">
      <c r="A50" s="201" t="s">
        <v>38</v>
      </c>
      <c r="C50" s="180"/>
      <c r="D50" s="198"/>
      <c r="E50" s="198"/>
      <c r="F50" s="198"/>
      <c r="G50" s="198"/>
      <c r="H50" s="198"/>
      <c r="I50" s="198"/>
      <c r="J50" s="198"/>
    </row>
    <row r="51" spans="1:17" ht="18.75" customHeight="1" x14ac:dyDescent="0.25">
      <c r="A51" s="189" t="s">
        <v>83</v>
      </c>
      <c r="B51" s="179">
        <v>5</v>
      </c>
      <c r="C51" s="183"/>
      <c r="D51" s="34">
        <v>190422</v>
      </c>
      <c r="E51" s="194"/>
      <c r="F51" s="34">
        <f>-11269-7675</f>
        <v>-18944</v>
      </c>
      <c r="G51" s="194"/>
      <c r="H51" s="86">
        <v>0</v>
      </c>
      <c r="I51" s="194"/>
      <c r="J51" s="102">
        <v>0</v>
      </c>
    </row>
    <row r="52" spans="1:17" ht="18.75" customHeight="1" x14ac:dyDescent="0.25">
      <c r="A52" s="149" t="s">
        <v>85</v>
      </c>
      <c r="B52" s="179"/>
      <c r="C52" s="183"/>
      <c r="D52" s="52"/>
      <c r="E52" s="194"/>
      <c r="F52" s="52"/>
      <c r="G52" s="194"/>
      <c r="H52" s="22"/>
      <c r="I52" s="194"/>
      <c r="J52" s="22"/>
    </row>
    <row r="53" spans="1:17" ht="18.75" customHeight="1" x14ac:dyDescent="0.25">
      <c r="A53" s="150" t="s">
        <v>84</v>
      </c>
      <c r="B53" s="179"/>
      <c r="C53" s="180"/>
      <c r="D53" s="88">
        <f>SUM(D51:D52)</f>
        <v>190422</v>
      </c>
      <c r="E53" s="202"/>
      <c r="F53" s="88">
        <f>SUM(F51:F52)</f>
        <v>-18944</v>
      </c>
      <c r="G53" s="202"/>
      <c r="H53" s="88">
        <f>SUM(H51:H52)</f>
        <v>0</v>
      </c>
      <c r="I53" s="202"/>
      <c r="J53" s="88">
        <f>SUM(J51:J52)</f>
        <v>0</v>
      </c>
    </row>
    <row r="54" spans="1:17" ht="18.75" customHeight="1" x14ac:dyDescent="0.25">
      <c r="A54" s="149"/>
      <c r="B54" s="179"/>
      <c r="C54" s="180"/>
      <c r="D54" s="36"/>
      <c r="E54" s="202"/>
      <c r="F54" s="36"/>
      <c r="G54" s="202"/>
      <c r="H54" s="36"/>
      <c r="I54" s="202"/>
      <c r="J54" s="36"/>
    </row>
    <row r="55" spans="1:17" ht="18.75" customHeight="1" x14ac:dyDescent="0.25">
      <c r="A55" s="188" t="s">
        <v>41</v>
      </c>
      <c r="B55" s="179"/>
      <c r="C55" s="180"/>
      <c r="D55" s="36"/>
      <c r="E55" s="202"/>
      <c r="F55" s="36"/>
      <c r="G55" s="202"/>
      <c r="H55" s="36"/>
      <c r="I55" s="202"/>
      <c r="J55" s="36"/>
    </row>
    <row r="56" spans="1:17" ht="18.75" customHeight="1" x14ac:dyDescent="0.25">
      <c r="A56" s="201" t="s">
        <v>38</v>
      </c>
      <c r="B56" s="179"/>
      <c r="C56" s="180"/>
      <c r="D56" s="36"/>
      <c r="E56" s="202"/>
      <c r="F56" s="36"/>
      <c r="G56" s="202"/>
      <c r="H56" s="36"/>
      <c r="I56" s="202"/>
      <c r="J56" s="36"/>
    </row>
    <row r="57" spans="1:17" ht="18.75" customHeight="1" x14ac:dyDescent="0.25">
      <c r="A57" s="189" t="s">
        <v>107</v>
      </c>
      <c r="B57" s="179"/>
      <c r="C57" s="183"/>
    </row>
    <row r="58" spans="1:17" ht="18.75" customHeight="1" x14ac:dyDescent="0.25">
      <c r="A58" s="189" t="s">
        <v>105</v>
      </c>
      <c r="B58" s="179"/>
      <c r="C58" s="183"/>
      <c r="D58" s="92">
        <f>H58</f>
        <v>599889</v>
      </c>
      <c r="E58" s="194"/>
      <c r="F58" s="92">
        <v>278074</v>
      </c>
      <c r="G58" s="194"/>
      <c r="H58" s="92">
        <v>599889</v>
      </c>
      <c r="I58" s="194"/>
      <c r="J58" s="92">
        <v>278074</v>
      </c>
    </row>
    <row r="59" spans="1:17" s="115" customFormat="1" ht="18.75" customHeight="1" x14ac:dyDescent="0.25">
      <c r="A59" s="68" t="s">
        <v>205</v>
      </c>
      <c r="B59" s="2"/>
      <c r="C59" s="54"/>
      <c r="D59" s="22"/>
      <c r="E59" s="35"/>
      <c r="F59" s="22"/>
      <c r="G59" s="35"/>
      <c r="H59" s="22"/>
      <c r="I59" s="35"/>
      <c r="J59" s="22"/>
      <c r="L59" s="157"/>
      <c r="M59" s="116"/>
      <c r="N59" s="116"/>
      <c r="O59" s="116"/>
      <c r="P59" s="116"/>
      <c r="Q59" s="119"/>
    </row>
    <row r="60" spans="1:17" s="115" customFormat="1" ht="18.75" customHeight="1" x14ac:dyDescent="0.25">
      <c r="A60" s="68" t="s">
        <v>206</v>
      </c>
      <c r="B60" s="2">
        <v>5</v>
      </c>
      <c r="C60" s="11"/>
      <c r="D60" s="52">
        <v>-89536</v>
      </c>
      <c r="E60" s="52"/>
      <c r="F60" s="52">
        <v>7675</v>
      </c>
      <c r="G60" s="52"/>
      <c r="H60" s="52">
        <v>0</v>
      </c>
      <c r="I60" s="52"/>
      <c r="J60" s="52">
        <v>0</v>
      </c>
      <c r="K60" s="157"/>
      <c r="M60" s="116"/>
      <c r="N60" s="116"/>
      <c r="O60" s="116"/>
      <c r="P60" s="116"/>
      <c r="Q60" s="116"/>
    </row>
    <row r="61" spans="1:17" ht="18.75" customHeight="1" x14ac:dyDescent="0.25">
      <c r="A61" s="189" t="s">
        <v>127</v>
      </c>
      <c r="B61" s="179"/>
      <c r="C61" s="180"/>
    </row>
    <row r="62" spans="1:17" ht="18.75" customHeight="1" x14ac:dyDescent="0.25">
      <c r="A62" s="180" t="s">
        <v>126</v>
      </c>
      <c r="B62" s="179"/>
      <c r="C62" s="180"/>
      <c r="D62" s="154">
        <f>H62</f>
        <v>-119978</v>
      </c>
      <c r="E62" s="194"/>
      <c r="F62" s="154">
        <v>-55616</v>
      </c>
      <c r="G62" s="194"/>
      <c r="H62" s="154">
        <v>-119978</v>
      </c>
      <c r="I62" s="194"/>
      <c r="J62" s="154">
        <v>-55616</v>
      </c>
      <c r="L62" s="205"/>
    </row>
    <row r="63" spans="1:17" ht="18.75" customHeight="1" x14ac:dyDescent="0.25">
      <c r="A63" s="149" t="s">
        <v>128</v>
      </c>
      <c r="B63" s="179"/>
      <c r="C63" s="180"/>
      <c r="D63" s="22"/>
      <c r="E63" s="194"/>
      <c r="F63" s="52"/>
      <c r="G63" s="194"/>
      <c r="H63" s="22"/>
      <c r="I63" s="194"/>
      <c r="J63" s="22"/>
    </row>
    <row r="64" spans="1:17" ht="18.75" customHeight="1" x14ac:dyDescent="0.25">
      <c r="A64" s="149" t="s">
        <v>124</v>
      </c>
      <c r="B64" s="179"/>
      <c r="C64" s="180"/>
      <c r="D64" s="100">
        <f>SUM(D58:D62)</f>
        <v>390375</v>
      </c>
      <c r="E64" s="196"/>
      <c r="F64" s="100">
        <f>SUM(F58:F62)</f>
        <v>230133</v>
      </c>
      <c r="G64" s="196"/>
      <c r="H64" s="100">
        <f>SUM(H58:H62)</f>
        <v>479911</v>
      </c>
      <c r="I64" s="196"/>
      <c r="J64" s="100">
        <f>SUM(J58:J62)</f>
        <v>222458</v>
      </c>
    </row>
    <row r="65" spans="1:10" ht="18.75" customHeight="1" x14ac:dyDescent="0.25">
      <c r="A65" s="149" t="s">
        <v>203</v>
      </c>
      <c r="B65" s="179"/>
      <c r="C65" s="180"/>
    </row>
    <row r="66" spans="1:10" ht="18.75" customHeight="1" x14ac:dyDescent="0.25">
      <c r="A66" s="149" t="s">
        <v>166</v>
      </c>
      <c r="B66" s="179"/>
      <c r="C66" s="180"/>
      <c r="D66" s="100">
        <f>SUM(D53,D64)</f>
        <v>580797</v>
      </c>
      <c r="E66" s="196"/>
      <c r="F66" s="100">
        <f>SUM(F53,F64)</f>
        <v>211189</v>
      </c>
      <c r="G66" s="196"/>
      <c r="H66" s="100">
        <f>SUM(H53,H64)</f>
        <v>479911</v>
      </c>
      <c r="I66" s="196"/>
      <c r="J66" s="100">
        <f>SUM(J53,J64)</f>
        <v>222458</v>
      </c>
    </row>
    <row r="67" spans="1:10" ht="18.75" customHeight="1" thickBot="1" x14ac:dyDescent="0.3">
      <c r="A67" s="149" t="s">
        <v>168</v>
      </c>
      <c r="C67" s="180"/>
      <c r="D67" s="132">
        <f>SUM(D46,D66)</f>
        <v>1816669</v>
      </c>
      <c r="E67" s="202"/>
      <c r="F67" s="132">
        <f>SUM(F46,F66)</f>
        <v>394240</v>
      </c>
      <c r="G67" s="202"/>
      <c r="H67" s="132">
        <f>SUM(H46,H66)</f>
        <v>723185</v>
      </c>
      <c r="I67" s="202"/>
      <c r="J67" s="132">
        <f>SUM(J46,J66)</f>
        <v>292480</v>
      </c>
    </row>
    <row r="68" spans="1:10" ht="18.75" customHeight="1" thickTop="1" x14ac:dyDescent="0.25">
      <c r="A68" s="149"/>
      <c r="C68" s="180"/>
      <c r="D68" s="36"/>
      <c r="E68" s="202"/>
      <c r="F68" s="36"/>
      <c r="G68" s="202"/>
      <c r="H68" s="36"/>
      <c r="I68" s="202"/>
      <c r="J68" s="36"/>
    </row>
    <row r="69" spans="1:10" ht="18.75" customHeight="1" x14ac:dyDescent="0.25">
      <c r="A69" s="189"/>
      <c r="B69" s="179"/>
      <c r="C69" s="183"/>
      <c r="D69" s="52"/>
      <c r="E69" s="194"/>
      <c r="F69" s="52"/>
      <c r="G69" s="194"/>
      <c r="H69" s="22"/>
      <c r="I69" s="194"/>
      <c r="J69" s="22"/>
    </row>
    <row r="70" spans="1:10" ht="18.75" customHeight="1" x14ac:dyDescent="0.25">
      <c r="A70" s="181"/>
      <c r="B70" s="181"/>
      <c r="D70" s="203"/>
      <c r="E70" s="203"/>
      <c r="F70" s="203"/>
      <c r="G70" s="203"/>
      <c r="H70" s="203"/>
      <c r="I70" s="203"/>
      <c r="J70" s="203"/>
    </row>
    <row r="71" spans="1:10" ht="18.75" customHeight="1" x14ac:dyDescent="0.25">
      <c r="A71" s="181"/>
      <c r="B71" s="181"/>
      <c r="D71" s="203"/>
      <c r="E71" s="203"/>
      <c r="F71" s="203"/>
      <c r="G71" s="203"/>
      <c r="H71" s="203"/>
      <c r="I71" s="203"/>
      <c r="J71" s="203"/>
    </row>
    <row r="72" spans="1:10" ht="18.75" customHeight="1" x14ac:dyDescent="0.25">
      <c r="A72" s="181"/>
      <c r="B72" s="181"/>
      <c r="D72" s="203"/>
      <c r="E72" s="203"/>
      <c r="F72" s="203"/>
      <c r="G72" s="203"/>
      <c r="H72" s="203"/>
      <c r="I72" s="203"/>
      <c r="J72" s="203"/>
    </row>
    <row r="73" spans="1:10" ht="18.75" customHeight="1" x14ac:dyDescent="0.25">
      <c r="A73" s="181"/>
      <c r="B73" s="181"/>
      <c r="D73" s="203"/>
      <c r="E73" s="203"/>
      <c r="F73" s="203"/>
      <c r="G73" s="203"/>
      <c r="H73" s="203"/>
      <c r="I73" s="203"/>
      <c r="J73" s="203"/>
    </row>
    <row r="74" spans="1:10" ht="18.75" customHeight="1" x14ac:dyDescent="0.25">
      <c r="A74" s="181"/>
      <c r="B74" s="181"/>
      <c r="D74" s="203"/>
      <c r="E74" s="203"/>
      <c r="F74" s="203"/>
      <c r="G74" s="203"/>
      <c r="H74" s="203"/>
      <c r="I74" s="203"/>
      <c r="J74" s="203"/>
    </row>
    <row r="75" spans="1:10" ht="18.75" customHeight="1" x14ac:dyDescent="0.25">
      <c r="A75" s="181"/>
      <c r="B75" s="181"/>
      <c r="D75" s="203"/>
      <c r="E75" s="203"/>
      <c r="F75" s="203"/>
      <c r="G75" s="203"/>
      <c r="H75" s="203"/>
      <c r="I75" s="203"/>
      <c r="J75" s="203"/>
    </row>
    <row r="76" spans="1:10" ht="18.75" customHeight="1" x14ac:dyDescent="0.25">
      <c r="A76" s="181"/>
      <c r="B76" s="181"/>
      <c r="D76" s="203"/>
      <c r="E76" s="203"/>
      <c r="F76" s="203"/>
      <c r="G76" s="203"/>
      <c r="H76" s="203"/>
      <c r="I76" s="203"/>
      <c r="J76" s="203"/>
    </row>
    <row r="77" spans="1:10" ht="18.75" customHeight="1" x14ac:dyDescent="0.25">
      <c r="A77" s="181"/>
      <c r="B77" s="181"/>
      <c r="D77" s="203"/>
      <c r="E77" s="203"/>
      <c r="F77" s="203"/>
      <c r="G77" s="203"/>
      <c r="H77" s="203"/>
      <c r="I77" s="203"/>
      <c r="J77" s="203"/>
    </row>
    <row r="78" spans="1:10" ht="18.75" customHeight="1" x14ac:dyDescent="0.25">
      <c r="A78" s="181"/>
      <c r="B78" s="181"/>
      <c r="D78" s="203"/>
      <c r="E78" s="203"/>
      <c r="F78" s="203"/>
      <c r="G78" s="203"/>
      <c r="H78" s="203"/>
      <c r="I78" s="203"/>
      <c r="J78" s="203"/>
    </row>
    <row r="79" spans="1:10" ht="18.75" customHeight="1" x14ac:dyDescent="0.25">
      <c r="A79" s="181"/>
      <c r="B79" s="181"/>
      <c r="D79" s="203"/>
      <c r="E79" s="203"/>
      <c r="F79" s="203"/>
      <c r="G79" s="203"/>
      <c r="H79" s="203"/>
      <c r="I79" s="203"/>
      <c r="J79" s="203"/>
    </row>
    <row r="80" spans="1:10" ht="18.75" customHeight="1" x14ac:dyDescent="0.25">
      <c r="A80" s="181"/>
      <c r="B80" s="181"/>
      <c r="D80" s="203"/>
      <c r="E80" s="203"/>
      <c r="F80" s="203"/>
      <c r="G80" s="203"/>
      <c r="H80" s="203"/>
      <c r="I80" s="203"/>
      <c r="J80" s="203"/>
    </row>
    <row r="81" spans="1:10" ht="18.75" customHeight="1" x14ac:dyDescent="0.25">
      <c r="A81" s="181"/>
      <c r="B81" s="181"/>
      <c r="D81" s="203"/>
      <c r="E81" s="203"/>
      <c r="F81" s="203"/>
      <c r="G81" s="203"/>
      <c r="H81" s="203"/>
      <c r="I81" s="203"/>
      <c r="J81" s="203"/>
    </row>
    <row r="82" spans="1:10" ht="18.75" customHeight="1" x14ac:dyDescent="0.25">
      <c r="A82" s="181"/>
      <c r="B82" s="181"/>
      <c r="D82" s="203"/>
      <c r="E82" s="203"/>
      <c r="F82" s="203"/>
      <c r="G82" s="203"/>
      <c r="H82" s="203"/>
      <c r="I82" s="203"/>
      <c r="J82" s="203"/>
    </row>
    <row r="83" spans="1:10" ht="18.75" customHeight="1" x14ac:dyDescent="0.25">
      <c r="A83" s="181"/>
      <c r="B83" s="181"/>
      <c r="D83" s="203"/>
      <c r="E83" s="203"/>
      <c r="F83" s="203"/>
      <c r="G83" s="203"/>
      <c r="H83" s="203"/>
      <c r="I83" s="203"/>
      <c r="J83" s="203"/>
    </row>
    <row r="84" spans="1:10" ht="18.75" customHeight="1" x14ac:dyDescent="0.25">
      <c r="A84" s="181"/>
      <c r="B84" s="181"/>
      <c r="D84" s="203"/>
      <c r="E84" s="203"/>
      <c r="F84" s="203"/>
      <c r="G84" s="203"/>
      <c r="H84" s="203"/>
      <c r="I84" s="203"/>
      <c r="J84" s="203"/>
    </row>
    <row r="85" spans="1:10" ht="18.75" customHeight="1" x14ac:dyDescent="0.25">
      <c r="A85" s="181"/>
      <c r="B85" s="181"/>
      <c r="D85" s="203"/>
      <c r="E85" s="203"/>
      <c r="F85" s="203"/>
      <c r="G85" s="203"/>
      <c r="H85" s="203"/>
      <c r="I85" s="203"/>
      <c r="J85" s="203"/>
    </row>
    <row r="86" spans="1:10" ht="18.75" customHeight="1" x14ac:dyDescent="0.25">
      <c r="A86" s="181"/>
      <c r="B86" s="181"/>
      <c r="D86" s="203"/>
      <c r="E86" s="203"/>
      <c r="F86" s="203"/>
      <c r="G86" s="203"/>
      <c r="H86" s="203"/>
      <c r="I86" s="203"/>
      <c r="J86" s="203"/>
    </row>
    <row r="87" spans="1:10" ht="18.75" customHeight="1" x14ac:dyDescent="0.25">
      <c r="A87" s="181"/>
      <c r="B87" s="181"/>
      <c r="D87" s="203"/>
      <c r="E87" s="203"/>
      <c r="F87" s="203"/>
      <c r="G87" s="203"/>
      <c r="H87" s="203"/>
      <c r="I87" s="203"/>
      <c r="J87" s="203"/>
    </row>
    <row r="88" spans="1:10" ht="18.75" customHeight="1" x14ac:dyDescent="0.25">
      <c r="A88" s="181"/>
      <c r="B88" s="181"/>
      <c r="D88" s="203"/>
      <c r="E88" s="203"/>
      <c r="F88" s="203"/>
      <c r="G88" s="203"/>
      <c r="H88" s="203"/>
      <c r="I88" s="203"/>
      <c r="J88" s="203"/>
    </row>
    <row r="89" spans="1:10" ht="18.75" customHeight="1" x14ac:dyDescent="0.25">
      <c r="A89" s="181"/>
      <c r="B89" s="181"/>
      <c r="D89" s="203"/>
      <c r="E89" s="203"/>
      <c r="F89" s="203"/>
      <c r="G89" s="203"/>
      <c r="H89" s="203"/>
      <c r="I89" s="203"/>
      <c r="J89" s="203"/>
    </row>
    <row r="90" spans="1:10" ht="18.75" customHeight="1" x14ac:dyDescent="0.25">
      <c r="A90" s="181"/>
      <c r="B90" s="181"/>
      <c r="D90" s="203"/>
      <c r="E90" s="203"/>
      <c r="F90" s="203"/>
      <c r="G90" s="203"/>
      <c r="H90" s="203"/>
      <c r="I90" s="203"/>
      <c r="J90" s="203"/>
    </row>
    <row r="91" spans="1:10" ht="18.75" customHeight="1" x14ac:dyDescent="0.25">
      <c r="A91" s="181"/>
      <c r="B91" s="181"/>
      <c r="D91" s="203"/>
      <c r="E91" s="203"/>
      <c r="F91" s="203"/>
      <c r="G91" s="203"/>
      <c r="H91" s="203"/>
      <c r="I91" s="203"/>
      <c r="J91" s="203"/>
    </row>
    <row r="92" spans="1:10" ht="18.75" customHeight="1" x14ac:dyDescent="0.25">
      <c r="A92" s="181"/>
      <c r="B92" s="181"/>
      <c r="D92" s="203"/>
      <c r="E92" s="203"/>
      <c r="F92" s="203"/>
      <c r="G92" s="203"/>
      <c r="H92" s="203"/>
      <c r="I92" s="203"/>
      <c r="J92" s="203"/>
    </row>
    <row r="93" spans="1:10" ht="18.75" customHeight="1" x14ac:dyDescent="0.25">
      <c r="A93" s="181"/>
      <c r="B93" s="181"/>
      <c r="D93" s="203"/>
      <c r="E93" s="203"/>
      <c r="F93" s="203"/>
      <c r="G93" s="203"/>
      <c r="H93" s="203"/>
      <c r="I93" s="203"/>
      <c r="J93" s="203"/>
    </row>
    <row r="94" spans="1:10" ht="18.75" customHeight="1" x14ac:dyDescent="0.25">
      <c r="A94" s="181"/>
      <c r="B94" s="181"/>
      <c r="D94" s="203"/>
      <c r="E94" s="203"/>
      <c r="F94" s="203"/>
      <c r="G94" s="203"/>
      <c r="H94" s="203"/>
      <c r="I94" s="203"/>
      <c r="J94" s="203"/>
    </row>
    <row r="95" spans="1:10" ht="18.75" customHeight="1" x14ac:dyDescent="0.25">
      <c r="A95" s="181"/>
      <c r="B95" s="181"/>
      <c r="D95" s="203"/>
      <c r="E95" s="203"/>
      <c r="F95" s="203"/>
      <c r="G95" s="203"/>
      <c r="H95" s="203"/>
      <c r="I95" s="203"/>
      <c r="J95" s="203"/>
    </row>
    <row r="96" spans="1:10" ht="18.75" customHeight="1" x14ac:dyDescent="0.25">
      <c r="A96" s="181"/>
      <c r="B96" s="181"/>
      <c r="D96" s="203"/>
      <c r="E96" s="203"/>
      <c r="F96" s="203"/>
      <c r="G96" s="203"/>
      <c r="H96" s="203"/>
      <c r="I96" s="203"/>
      <c r="J96" s="203"/>
    </row>
    <row r="97" spans="1:10" ht="18.75" customHeight="1" x14ac:dyDescent="0.25">
      <c r="A97" s="181"/>
      <c r="B97" s="181"/>
      <c r="D97" s="203"/>
      <c r="E97" s="203"/>
      <c r="F97" s="203"/>
      <c r="G97" s="203"/>
      <c r="H97" s="203"/>
      <c r="I97" s="203"/>
      <c r="J97" s="203"/>
    </row>
    <row r="98" spans="1:10" ht="18.75" customHeight="1" x14ac:dyDescent="0.25">
      <c r="A98" s="181"/>
      <c r="B98" s="181"/>
      <c r="D98" s="203"/>
      <c r="E98" s="203"/>
      <c r="F98" s="203"/>
      <c r="G98" s="203"/>
      <c r="H98" s="203"/>
      <c r="I98" s="203"/>
      <c r="J98" s="203"/>
    </row>
    <row r="99" spans="1:10" ht="18.75" customHeight="1" x14ac:dyDescent="0.25">
      <c r="A99" s="181"/>
      <c r="B99" s="181"/>
      <c r="D99" s="203"/>
      <c r="E99" s="203"/>
      <c r="F99" s="203"/>
      <c r="G99" s="203"/>
      <c r="H99" s="203"/>
      <c r="I99" s="203"/>
      <c r="J99" s="203"/>
    </row>
    <row r="100" spans="1:10" ht="18.75" customHeight="1" x14ac:dyDescent="0.25">
      <c r="A100" s="181"/>
      <c r="B100" s="181"/>
      <c r="D100" s="203"/>
      <c r="E100" s="203"/>
      <c r="F100" s="203"/>
      <c r="G100" s="203"/>
      <c r="H100" s="203"/>
      <c r="I100" s="203"/>
      <c r="J100" s="203"/>
    </row>
    <row r="101" spans="1:10" ht="18.75" customHeight="1" x14ac:dyDescent="0.25">
      <c r="A101" s="181"/>
      <c r="B101" s="181"/>
      <c r="D101" s="203"/>
      <c r="E101" s="203"/>
      <c r="F101" s="203"/>
      <c r="G101" s="203"/>
      <c r="H101" s="203"/>
      <c r="I101" s="203"/>
      <c r="J101" s="203"/>
    </row>
    <row r="102" spans="1:10" ht="18.75" customHeight="1" x14ac:dyDescent="0.25">
      <c r="A102" s="181"/>
      <c r="B102" s="181"/>
      <c r="D102" s="203"/>
      <c r="E102" s="203"/>
      <c r="F102" s="203"/>
      <c r="G102" s="203"/>
      <c r="H102" s="203"/>
      <c r="I102" s="203"/>
      <c r="J102" s="203"/>
    </row>
    <row r="103" spans="1:10" ht="18.75" customHeight="1" x14ac:dyDescent="0.25">
      <c r="A103" s="181"/>
      <c r="B103" s="181"/>
      <c r="D103" s="203"/>
      <c r="E103" s="203"/>
      <c r="F103" s="203"/>
      <c r="G103" s="203"/>
      <c r="H103" s="203"/>
      <c r="I103" s="203"/>
      <c r="J103" s="203"/>
    </row>
    <row r="104" spans="1:10" ht="18.75" customHeight="1" x14ac:dyDescent="0.25">
      <c r="A104" s="181"/>
      <c r="B104" s="181"/>
      <c r="D104" s="203"/>
      <c r="E104" s="203"/>
      <c r="F104" s="203"/>
      <c r="G104" s="203"/>
      <c r="H104" s="203"/>
      <c r="I104" s="203"/>
      <c r="J104" s="203"/>
    </row>
    <row r="105" spans="1:10" ht="18.75" customHeight="1" x14ac:dyDescent="0.25">
      <c r="A105" s="181"/>
      <c r="B105" s="181"/>
      <c r="D105" s="203"/>
      <c r="E105" s="203"/>
      <c r="F105" s="203"/>
      <c r="G105" s="203"/>
      <c r="H105" s="203"/>
      <c r="I105" s="203"/>
      <c r="J105" s="203"/>
    </row>
    <row r="106" spans="1:10" ht="18.75" customHeight="1" x14ac:dyDescent="0.25">
      <c r="A106" s="181"/>
      <c r="B106" s="181"/>
      <c r="D106" s="203"/>
      <c r="E106" s="203"/>
      <c r="F106" s="203"/>
      <c r="G106" s="203"/>
      <c r="H106" s="203"/>
      <c r="I106" s="203"/>
      <c r="J106" s="203"/>
    </row>
    <row r="107" spans="1:10" ht="18.75" customHeight="1" x14ac:dyDescent="0.25">
      <c r="A107" s="181"/>
      <c r="B107" s="181"/>
      <c r="D107" s="203"/>
      <c r="E107" s="203"/>
      <c r="F107" s="203"/>
      <c r="G107" s="203"/>
      <c r="H107" s="203"/>
      <c r="I107" s="203"/>
      <c r="J107" s="203"/>
    </row>
    <row r="108" spans="1:10" ht="18.75" customHeight="1" x14ac:dyDescent="0.25">
      <c r="A108" s="181"/>
      <c r="B108" s="181"/>
      <c r="D108" s="203"/>
      <c r="E108" s="203"/>
      <c r="F108" s="203"/>
      <c r="G108" s="203"/>
      <c r="H108" s="203"/>
      <c r="I108" s="203"/>
      <c r="J108" s="203"/>
    </row>
    <row r="109" spans="1:10" ht="18.75" customHeight="1" x14ac:dyDescent="0.25">
      <c r="A109" s="181"/>
      <c r="B109" s="181"/>
      <c r="D109" s="203"/>
      <c r="E109" s="203"/>
      <c r="F109" s="203"/>
      <c r="G109" s="203"/>
      <c r="H109" s="203"/>
      <c r="I109" s="203"/>
      <c r="J109" s="203"/>
    </row>
    <row r="110" spans="1:10" ht="18.75" customHeight="1" x14ac:dyDescent="0.25">
      <c r="A110" s="181"/>
      <c r="B110" s="181"/>
      <c r="D110" s="203"/>
      <c r="E110" s="203"/>
      <c r="F110" s="203"/>
      <c r="G110" s="203"/>
      <c r="H110" s="203"/>
      <c r="I110" s="203"/>
      <c r="J110" s="203"/>
    </row>
    <row r="111" spans="1:10" ht="18.75" customHeight="1" x14ac:dyDescent="0.25">
      <c r="A111" s="181"/>
      <c r="B111" s="181"/>
      <c r="D111" s="203"/>
      <c r="E111" s="203"/>
      <c r="F111" s="203"/>
      <c r="G111" s="203"/>
      <c r="H111" s="203"/>
      <c r="I111" s="203"/>
      <c r="J111" s="203"/>
    </row>
    <row r="112" spans="1:10" ht="18.75" customHeight="1" x14ac:dyDescent="0.25">
      <c r="A112" s="181"/>
      <c r="B112" s="181"/>
      <c r="D112" s="203"/>
      <c r="E112" s="203"/>
      <c r="F112" s="203"/>
      <c r="G112" s="203"/>
      <c r="H112" s="203"/>
      <c r="I112" s="203"/>
      <c r="J112" s="203"/>
    </row>
    <row r="113" spans="1:10" ht="18.75" customHeight="1" x14ac:dyDescent="0.25">
      <c r="A113" s="181"/>
      <c r="B113" s="181"/>
      <c r="D113" s="203"/>
      <c r="E113" s="203"/>
      <c r="F113" s="203"/>
      <c r="G113" s="203"/>
      <c r="H113" s="203"/>
      <c r="I113" s="203"/>
      <c r="J113" s="203"/>
    </row>
    <row r="114" spans="1:10" ht="18.75" customHeight="1" x14ac:dyDescent="0.25">
      <c r="A114" s="181"/>
      <c r="B114" s="181"/>
      <c r="D114" s="203"/>
      <c r="E114" s="203"/>
      <c r="F114" s="203"/>
      <c r="G114" s="203"/>
      <c r="H114" s="203"/>
      <c r="I114" s="203"/>
      <c r="J114" s="203"/>
    </row>
    <row r="115" spans="1:10" ht="18.75" customHeight="1" x14ac:dyDescent="0.25">
      <c r="A115" s="181"/>
      <c r="B115" s="181"/>
      <c r="D115" s="203"/>
      <c r="E115" s="203"/>
      <c r="F115" s="203"/>
      <c r="G115" s="203"/>
      <c r="H115" s="203"/>
      <c r="I115" s="203"/>
      <c r="J115" s="203"/>
    </row>
  </sheetData>
  <mergeCells count="18">
    <mergeCell ref="D41:F41"/>
    <mergeCell ref="H41:J41"/>
    <mergeCell ref="D42:F42"/>
    <mergeCell ref="H42:J42"/>
    <mergeCell ref="D45:J45"/>
    <mergeCell ref="D40:F40"/>
    <mergeCell ref="H40:J40"/>
    <mergeCell ref="D4:F4"/>
    <mergeCell ref="H4:J4"/>
    <mergeCell ref="D5:F5"/>
    <mergeCell ref="H5:J5"/>
    <mergeCell ref="D6:F6"/>
    <mergeCell ref="H6:J6"/>
    <mergeCell ref="D7:F7"/>
    <mergeCell ref="H7:J7"/>
    <mergeCell ref="D10:J10"/>
    <mergeCell ref="D39:F39"/>
    <mergeCell ref="H39:J39"/>
  </mergeCells>
  <pageMargins left="0.6" right="0.4" top="0.5" bottom="0.75" header="0.3" footer="0.3"/>
  <pageSetup paperSize="9" scale="76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5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Q115"/>
  <sheetViews>
    <sheetView view="pageBreakPreview" topLeftCell="A15" zoomScale="80" zoomScaleNormal="85" zoomScaleSheetLayoutView="80" workbookViewId="0">
      <selection activeCell="A26" sqref="A26"/>
    </sheetView>
  </sheetViews>
  <sheetFormatPr defaultColWidth="9.33203125" defaultRowHeight="13.8" x14ac:dyDescent="0.25"/>
  <cols>
    <col min="1" max="1" width="47.5546875" style="204" customWidth="1"/>
    <col min="2" max="2" width="6.6640625" style="187" customWidth="1"/>
    <col min="3" max="3" width="0.6640625" style="181" customWidth="1"/>
    <col min="4" max="4" width="16.5546875" style="181" customWidth="1"/>
    <col min="5" max="5" width="1" style="181" customWidth="1"/>
    <col min="6" max="6" width="16.5546875" style="181" customWidth="1"/>
    <col min="7" max="7" width="1" style="181" customWidth="1"/>
    <col min="8" max="8" width="15.44140625" style="181" customWidth="1"/>
    <col min="9" max="9" width="0.6640625" style="181" customWidth="1"/>
    <col min="10" max="10" width="15.44140625" style="181" customWidth="1"/>
    <col min="11" max="11" width="9.33203125" style="181"/>
    <col min="12" max="12" width="29.44140625" style="181" customWidth="1"/>
    <col min="13" max="13" width="17.5546875" style="114" bestFit="1" customWidth="1"/>
    <col min="14" max="16" width="0.6640625" style="114" customWidth="1"/>
    <col min="17" max="17" width="16.6640625" style="114" bestFit="1" customWidth="1"/>
    <col min="18" max="16384" width="9.33203125" style="181"/>
  </cols>
  <sheetData>
    <row r="1" spans="1:17" ht="18.75" customHeight="1" x14ac:dyDescent="0.25">
      <c r="A1" s="149" t="s">
        <v>59</v>
      </c>
      <c r="B1" s="179"/>
      <c r="C1" s="180"/>
      <c r="D1" s="180"/>
      <c r="E1" s="180"/>
      <c r="F1" s="180"/>
      <c r="G1" s="180"/>
      <c r="H1" s="180"/>
      <c r="I1" s="180"/>
      <c r="J1" s="180"/>
    </row>
    <row r="2" spans="1:17" ht="18.75" customHeight="1" x14ac:dyDescent="0.25">
      <c r="A2" s="149" t="s">
        <v>112</v>
      </c>
      <c r="B2" s="179"/>
      <c r="C2" s="180"/>
      <c r="D2" s="182"/>
      <c r="E2" s="180"/>
      <c r="F2" s="182"/>
      <c r="G2" s="180"/>
      <c r="H2" s="180"/>
      <c r="I2" s="180"/>
      <c r="J2" s="180"/>
    </row>
    <row r="3" spans="1:17" ht="18.75" customHeight="1" x14ac:dyDescent="0.25">
      <c r="A3" s="149"/>
      <c r="B3" s="179"/>
      <c r="C3" s="183"/>
      <c r="D3" s="184"/>
      <c r="E3" s="185"/>
      <c r="F3" s="183"/>
      <c r="G3" s="183"/>
      <c r="H3" s="184"/>
      <c r="I3" s="185"/>
      <c r="J3" s="186"/>
    </row>
    <row r="4" spans="1:17" ht="18.75" customHeight="1" x14ac:dyDescent="0.25">
      <c r="A4" s="149"/>
      <c r="B4" s="179"/>
      <c r="C4" s="183"/>
      <c r="D4" s="235" t="s">
        <v>62</v>
      </c>
      <c r="E4" s="235"/>
      <c r="F4" s="235"/>
      <c r="G4" s="183"/>
      <c r="H4" s="235" t="s">
        <v>79</v>
      </c>
      <c r="I4" s="235"/>
      <c r="J4" s="235"/>
      <c r="M4" s="99"/>
    </row>
    <row r="5" spans="1:17" ht="18.75" customHeight="1" x14ac:dyDescent="0.25">
      <c r="A5" s="149"/>
      <c r="B5" s="179"/>
      <c r="C5" s="183"/>
      <c r="D5" s="235" t="s">
        <v>63</v>
      </c>
      <c r="E5" s="235"/>
      <c r="F5" s="235"/>
      <c r="G5" s="183"/>
      <c r="H5" s="235" t="s">
        <v>80</v>
      </c>
      <c r="I5" s="235"/>
      <c r="J5" s="235"/>
      <c r="M5" s="99"/>
    </row>
    <row r="6" spans="1:17" ht="18.75" customHeight="1" x14ac:dyDescent="0.25">
      <c r="A6" s="149"/>
      <c r="B6" s="179"/>
      <c r="C6" s="183"/>
      <c r="D6" s="236" t="s">
        <v>171</v>
      </c>
      <c r="E6" s="236"/>
      <c r="F6" s="236"/>
      <c r="G6" s="183"/>
      <c r="H6" s="236" t="s">
        <v>171</v>
      </c>
      <c r="I6" s="236"/>
      <c r="J6" s="236"/>
      <c r="M6" s="99"/>
    </row>
    <row r="7" spans="1:17" ht="18.75" customHeight="1" x14ac:dyDescent="0.25">
      <c r="A7" s="149"/>
      <c r="C7" s="183"/>
      <c r="D7" s="237" t="s">
        <v>170</v>
      </c>
      <c r="E7" s="236"/>
      <c r="F7" s="236"/>
      <c r="G7" s="183"/>
      <c r="H7" s="237" t="s">
        <v>170</v>
      </c>
      <c r="I7" s="236"/>
      <c r="J7" s="236"/>
    </row>
    <row r="8" spans="1:17" ht="18.75" customHeight="1" x14ac:dyDescent="0.25">
      <c r="A8" s="149"/>
      <c r="B8" s="179" t="s">
        <v>7</v>
      </c>
      <c r="C8" s="183"/>
      <c r="D8" s="184">
        <v>2021</v>
      </c>
      <c r="E8" s="185"/>
      <c r="F8" s="184">
        <v>2020</v>
      </c>
      <c r="G8" s="183"/>
      <c r="H8" s="184">
        <v>2021</v>
      </c>
      <c r="I8" s="185"/>
      <c r="J8" s="184">
        <v>2020</v>
      </c>
    </row>
    <row r="9" spans="1:17" ht="18.75" customHeight="1" x14ac:dyDescent="0.25">
      <c r="A9" s="149"/>
      <c r="B9" s="208"/>
      <c r="C9" s="183"/>
      <c r="D9" s="184"/>
      <c r="E9" s="207"/>
      <c r="F9" s="184" t="s">
        <v>140</v>
      </c>
      <c r="G9" s="183"/>
      <c r="H9" s="184"/>
      <c r="I9" s="207"/>
      <c r="J9" s="184"/>
    </row>
    <row r="10" spans="1:17" ht="15.6" customHeight="1" x14ac:dyDescent="0.25">
      <c r="A10" s="149"/>
      <c r="B10" s="179"/>
      <c r="C10" s="183"/>
      <c r="D10" s="238" t="s">
        <v>45</v>
      </c>
      <c r="E10" s="238"/>
      <c r="F10" s="238"/>
      <c r="G10" s="238"/>
      <c r="H10" s="238"/>
      <c r="I10" s="238"/>
      <c r="J10" s="238"/>
    </row>
    <row r="11" spans="1:17" ht="18.75" customHeight="1" x14ac:dyDescent="0.25">
      <c r="A11" s="188" t="s">
        <v>42</v>
      </c>
      <c r="B11" s="179"/>
      <c r="C11" s="183"/>
      <c r="D11" s="186"/>
      <c r="E11" s="186"/>
      <c r="F11" s="186"/>
      <c r="G11" s="186"/>
      <c r="H11" s="186"/>
      <c r="I11" s="186"/>
      <c r="J11" s="186"/>
    </row>
    <row r="12" spans="1:17" ht="18.75" customHeight="1" x14ac:dyDescent="0.25">
      <c r="A12" s="189" t="s">
        <v>123</v>
      </c>
      <c r="B12" s="2">
        <v>7</v>
      </c>
      <c r="C12" s="183"/>
      <c r="D12" s="190">
        <f>H12</f>
        <v>4792197</v>
      </c>
      <c r="E12" s="190"/>
      <c r="F12" s="190">
        <v>2581278</v>
      </c>
      <c r="G12" s="190"/>
      <c r="H12" s="190">
        <v>4792197</v>
      </c>
      <c r="I12" s="190"/>
      <c r="J12" s="190">
        <v>2581278</v>
      </c>
      <c r="M12" s="119"/>
      <c r="Q12" s="119"/>
    </row>
    <row r="13" spans="1:17" ht="18.75" customHeight="1" x14ac:dyDescent="0.25">
      <c r="A13" s="189" t="s">
        <v>16</v>
      </c>
      <c r="B13" s="54"/>
      <c r="C13" s="183"/>
      <c r="D13" s="190">
        <f>H13</f>
        <v>757</v>
      </c>
      <c r="E13" s="190"/>
      <c r="F13" s="190">
        <v>13927</v>
      </c>
      <c r="G13" s="190"/>
      <c r="H13" s="190">
        <v>757</v>
      </c>
      <c r="I13" s="190"/>
      <c r="J13" s="190">
        <v>13927</v>
      </c>
      <c r="M13" s="119"/>
      <c r="Q13" s="119"/>
    </row>
    <row r="14" spans="1:17" ht="18.75" customHeight="1" x14ac:dyDescent="0.25">
      <c r="A14" s="189" t="s">
        <v>96</v>
      </c>
      <c r="B14" s="54"/>
      <c r="C14" s="183"/>
      <c r="D14" s="190">
        <f>H14</f>
        <v>97584</v>
      </c>
      <c r="E14" s="190"/>
      <c r="F14" s="190">
        <v>26534</v>
      </c>
      <c r="G14" s="190"/>
      <c r="H14" s="190">
        <v>97584</v>
      </c>
      <c r="I14" s="190"/>
      <c r="J14" s="190">
        <v>26534</v>
      </c>
      <c r="M14" s="119"/>
      <c r="Q14" s="119"/>
    </row>
    <row r="15" spans="1:17" ht="18.75" customHeight="1" x14ac:dyDescent="0.25">
      <c r="A15" s="189" t="s">
        <v>66</v>
      </c>
      <c r="B15" s="2" t="s">
        <v>204</v>
      </c>
      <c r="C15" s="183"/>
      <c r="D15" s="190">
        <v>21027</v>
      </c>
      <c r="E15" s="190"/>
      <c r="F15" s="190">
        <v>5347</v>
      </c>
      <c r="G15" s="190"/>
      <c r="H15" s="190">
        <v>106457</v>
      </c>
      <c r="I15" s="190"/>
      <c r="J15" s="190">
        <v>120753</v>
      </c>
      <c r="M15" s="119"/>
      <c r="Q15" s="119"/>
    </row>
    <row r="16" spans="1:17" ht="18.75" customHeight="1" x14ac:dyDescent="0.25">
      <c r="A16" s="189" t="s">
        <v>40</v>
      </c>
      <c r="B16" s="179"/>
      <c r="C16" s="183"/>
      <c r="D16" s="190">
        <f>H16</f>
        <v>2672</v>
      </c>
      <c r="E16" s="190"/>
      <c r="F16" s="190">
        <v>48225</v>
      </c>
      <c r="G16" s="190"/>
      <c r="H16" s="190">
        <v>2672</v>
      </c>
      <c r="I16" s="190"/>
      <c r="J16" s="190">
        <v>48225</v>
      </c>
      <c r="M16" s="119"/>
      <c r="Q16" s="119"/>
    </row>
    <row r="17" spans="1:17" ht="18.75" customHeight="1" x14ac:dyDescent="0.25">
      <c r="A17" s="149" t="s">
        <v>43</v>
      </c>
      <c r="B17" s="179"/>
      <c r="C17" s="183"/>
      <c r="D17" s="19">
        <f>SUM(D12:D16)</f>
        <v>4914237</v>
      </c>
      <c r="E17" s="192"/>
      <c r="F17" s="19">
        <f>SUM(F12:F16)</f>
        <v>2675311</v>
      </c>
      <c r="G17" s="192"/>
      <c r="H17" s="19">
        <f>SUM(H12:H16)</f>
        <v>4999667</v>
      </c>
      <c r="I17" s="192"/>
      <c r="J17" s="19">
        <f>SUM(J12:J16)</f>
        <v>2790717</v>
      </c>
      <c r="L17" s="114"/>
      <c r="M17" s="119"/>
      <c r="Q17" s="119"/>
    </row>
    <row r="18" spans="1:17" ht="13.2" customHeight="1" x14ac:dyDescent="0.25">
      <c r="A18" s="149"/>
      <c r="B18" s="179"/>
      <c r="C18" s="183"/>
      <c r="D18" s="69"/>
      <c r="E18" s="190"/>
      <c r="F18" s="69"/>
      <c r="G18" s="190"/>
      <c r="H18" s="69"/>
      <c r="I18" s="190"/>
      <c r="J18" s="69"/>
    </row>
    <row r="19" spans="1:17" ht="18.75" customHeight="1" x14ac:dyDescent="0.25">
      <c r="A19" s="188" t="s">
        <v>8</v>
      </c>
      <c r="B19" s="179"/>
      <c r="C19" s="183"/>
      <c r="D19" s="69"/>
      <c r="E19" s="190"/>
      <c r="F19" s="69"/>
      <c r="G19" s="190"/>
      <c r="H19" s="69"/>
      <c r="I19" s="190"/>
      <c r="J19" s="69"/>
      <c r="Q19" s="119"/>
    </row>
    <row r="20" spans="1:17" ht="18.75" customHeight="1" x14ac:dyDescent="0.25">
      <c r="A20" s="189" t="s">
        <v>103</v>
      </c>
      <c r="B20" s="179"/>
      <c r="C20" s="190"/>
      <c r="D20" s="190">
        <f>H20</f>
        <v>3477185</v>
      </c>
      <c r="E20" s="190"/>
      <c r="F20" s="190">
        <v>2533363</v>
      </c>
      <c r="G20" s="190"/>
      <c r="H20" s="190">
        <v>3477185</v>
      </c>
      <c r="I20" s="190"/>
      <c r="J20" s="190">
        <v>2533363</v>
      </c>
      <c r="Q20" s="119"/>
    </row>
    <row r="21" spans="1:17" ht="18.75" customHeight="1" x14ac:dyDescent="0.25">
      <c r="A21" s="189" t="s">
        <v>82</v>
      </c>
      <c r="B21" s="179"/>
      <c r="C21" s="183"/>
      <c r="D21" s="190">
        <f>H21</f>
        <v>598544</v>
      </c>
      <c r="E21" s="190"/>
      <c r="F21" s="190">
        <f>199082-29</f>
        <v>199053</v>
      </c>
      <c r="G21" s="190"/>
      <c r="H21" s="190">
        <v>598544</v>
      </c>
      <c r="I21" s="190"/>
      <c r="J21" s="190">
        <f>199082-29</f>
        <v>199053</v>
      </c>
      <c r="Q21" s="119"/>
    </row>
    <row r="22" spans="1:17" ht="18.75" customHeight="1" x14ac:dyDescent="0.25">
      <c r="A22" s="189" t="s">
        <v>67</v>
      </c>
      <c r="B22" s="179"/>
      <c r="C22" s="183"/>
      <c r="D22" s="190">
        <f>H22</f>
        <v>88821</v>
      </c>
      <c r="E22" s="190"/>
      <c r="F22" s="190">
        <v>77100</v>
      </c>
      <c r="G22" s="190"/>
      <c r="H22" s="190">
        <v>88821</v>
      </c>
      <c r="I22" s="190"/>
      <c r="J22" s="190">
        <v>77100</v>
      </c>
      <c r="Q22" s="119"/>
    </row>
    <row r="23" spans="1:17" ht="18.75" customHeight="1" x14ac:dyDescent="0.25">
      <c r="A23" s="149" t="s">
        <v>9</v>
      </c>
      <c r="B23" s="179"/>
      <c r="C23" s="183"/>
      <c r="D23" s="19">
        <f>SUM(D20:D22)</f>
        <v>4164550</v>
      </c>
      <c r="E23" s="192"/>
      <c r="F23" s="19">
        <f>SUM(F20:F22)</f>
        <v>2809516</v>
      </c>
      <c r="G23" s="192"/>
      <c r="H23" s="19">
        <f>SUM(H20:H22)</f>
        <v>4164550</v>
      </c>
      <c r="I23" s="192"/>
      <c r="J23" s="19">
        <f>SUM(J20:J22)</f>
        <v>2809516</v>
      </c>
      <c r="Q23" s="119"/>
    </row>
    <row r="24" spans="1:17" ht="13.2" customHeight="1" x14ac:dyDescent="0.25">
      <c r="A24" s="149"/>
      <c r="B24" s="179"/>
      <c r="C24" s="183"/>
      <c r="D24" s="21"/>
      <c r="E24" s="192"/>
      <c r="F24" s="21"/>
      <c r="G24" s="192"/>
      <c r="H24" s="192"/>
      <c r="I24" s="192"/>
      <c r="J24" s="192"/>
      <c r="Q24" s="119"/>
    </row>
    <row r="25" spans="1:17" ht="20.399999999999999" customHeight="1" x14ac:dyDescent="0.25">
      <c r="A25" s="149" t="s">
        <v>141</v>
      </c>
      <c r="B25" s="179"/>
      <c r="C25" s="183"/>
      <c r="D25" s="21">
        <f>D17-D23</f>
        <v>749687</v>
      </c>
      <c r="E25" s="192"/>
      <c r="F25" s="21">
        <f>F17-F23</f>
        <v>-134205</v>
      </c>
      <c r="G25" s="192"/>
      <c r="H25" s="21">
        <f>H17-H23</f>
        <v>835117</v>
      </c>
      <c r="I25" s="192"/>
      <c r="J25" s="21">
        <f>J17-J23</f>
        <v>-18799</v>
      </c>
      <c r="Q25" s="119"/>
    </row>
    <row r="26" spans="1:17" ht="20.399999999999999" customHeight="1" x14ac:dyDescent="0.25">
      <c r="A26" s="189" t="s">
        <v>142</v>
      </c>
      <c r="B26" s="179"/>
      <c r="C26" s="183"/>
      <c r="D26" s="21"/>
      <c r="E26" s="192"/>
      <c r="F26" s="21"/>
      <c r="G26" s="192"/>
      <c r="H26" s="21"/>
      <c r="I26" s="192"/>
      <c r="J26" s="21"/>
      <c r="Q26" s="119"/>
    </row>
    <row r="27" spans="1:17" ht="20.399999999999999" customHeight="1" x14ac:dyDescent="0.25">
      <c r="A27" s="189" t="s">
        <v>120</v>
      </c>
      <c r="B27" s="179" t="s">
        <v>155</v>
      </c>
      <c r="C27" s="179"/>
      <c r="D27" s="53">
        <v>1848901</v>
      </c>
      <c r="E27" s="194"/>
      <c r="F27" s="53">
        <f>-335751-29702</f>
        <v>-365453</v>
      </c>
      <c r="G27" s="195"/>
      <c r="H27" s="211">
        <v>0</v>
      </c>
      <c r="I27" s="194"/>
      <c r="J27" s="211">
        <v>0</v>
      </c>
      <c r="Q27" s="119"/>
    </row>
    <row r="28" spans="1:17" ht="20.399999999999999" customHeight="1" x14ac:dyDescent="0.25">
      <c r="A28" s="181" t="s">
        <v>91</v>
      </c>
      <c r="B28" s="181"/>
      <c r="D28" s="222">
        <v>-1033</v>
      </c>
      <c r="E28" s="11" t="s">
        <v>186</v>
      </c>
      <c r="F28" s="222">
        <v>-29</v>
      </c>
      <c r="G28" s="1"/>
      <c r="H28" s="222">
        <v>-1033</v>
      </c>
      <c r="I28" s="1"/>
      <c r="J28" s="222">
        <v>-29</v>
      </c>
    </row>
    <row r="29" spans="1:17" ht="18.75" customHeight="1" x14ac:dyDescent="0.25">
      <c r="A29" s="149" t="s">
        <v>143</v>
      </c>
      <c r="B29" s="179"/>
      <c r="C29" s="183"/>
      <c r="D29" s="21">
        <f>SUM(D25:D28)</f>
        <v>2597555</v>
      </c>
      <c r="E29" s="163"/>
      <c r="F29" s="21">
        <f>SUM(F25:F28)</f>
        <v>-499687</v>
      </c>
      <c r="G29" s="163"/>
      <c r="H29" s="21">
        <f>SUM(H25:H28)</f>
        <v>834084</v>
      </c>
      <c r="I29" s="163"/>
      <c r="J29" s="21">
        <f>SUM(J25:J28)</f>
        <v>-18828</v>
      </c>
      <c r="Q29" s="119"/>
    </row>
    <row r="30" spans="1:17" ht="18.75" customHeight="1" x14ac:dyDescent="0.25">
      <c r="A30" s="189" t="s">
        <v>184</v>
      </c>
      <c r="B30" s="179"/>
      <c r="C30" s="183"/>
      <c r="D30" s="92">
        <f>H30</f>
        <v>-122884</v>
      </c>
      <c r="E30" s="223"/>
      <c r="F30" s="92">
        <v>30784</v>
      </c>
      <c r="G30" s="223"/>
      <c r="H30" s="92">
        <v>-122884</v>
      </c>
      <c r="I30" s="223"/>
      <c r="J30" s="92">
        <v>30784</v>
      </c>
    </row>
    <row r="31" spans="1:17" ht="18.75" customHeight="1" thickBot="1" x14ac:dyDescent="0.3">
      <c r="A31" s="149" t="s">
        <v>139</v>
      </c>
      <c r="B31" s="179"/>
      <c r="C31" s="183"/>
      <c r="D31" s="23">
        <f>SUM(D29:D30)</f>
        <v>2474671</v>
      </c>
      <c r="E31" s="163"/>
      <c r="F31" s="23">
        <f>SUM(F29:F30)</f>
        <v>-468903</v>
      </c>
      <c r="G31" s="163"/>
      <c r="H31" s="23">
        <f>SUM(H29:H30)</f>
        <v>711200</v>
      </c>
      <c r="I31" s="163"/>
      <c r="J31" s="23">
        <f>SUM(J29:J30)</f>
        <v>11956</v>
      </c>
      <c r="Q31" s="119"/>
    </row>
    <row r="32" spans="1:17" ht="13.2" customHeight="1" thickTop="1" x14ac:dyDescent="0.25">
      <c r="A32" s="149"/>
      <c r="B32" s="179"/>
      <c r="C32" s="183"/>
      <c r="D32" s="21"/>
      <c r="E32" s="192"/>
      <c r="F32" s="21"/>
      <c r="G32" s="192"/>
      <c r="H32" s="192"/>
      <c r="I32" s="192"/>
      <c r="J32" s="192"/>
      <c r="Q32" s="119"/>
    </row>
    <row r="33" spans="1:17" ht="18.75" customHeight="1" x14ac:dyDescent="0.25">
      <c r="A33" s="149" t="s">
        <v>162</v>
      </c>
      <c r="B33" s="179"/>
      <c r="C33" s="180"/>
      <c r="D33" s="197"/>
      <c r="E33" s="198"/>
      <c r="F33" s="198"/>
      <c r="G33" s="198"/>
      <c r="H33" s="197"/>
      <c r="I33" s="198"/>
      <c r="J33" s="198"/>
    </row>
    <row r="34" spans="1:17" ht="18.75" customHeight="1" thickBot="1" x14ac:dyDescent="0.3">
      <c r="A34" s="189" t="s">
        <v>163</v>
      </c>
      <c r="B34" s="179"/>
      <c r="C34" s="180"/>
      <c r="D34" s="216">
        <f>D31/201600</f>
        <v>12.275153769841269</v>
      </c>
      <c r="E34" s="198"/>
      <c r="F34" s="199">
        <v>-2.33</v>
      </c>
      <c r="G34" s="198"/>
      <c r="H34" s="216">
        <f>H31/201600</f>
        <v>3.5277777777777777</v>
      </c>
      <c r="I34" s="198"/>
      <c r="J34" s="199">
        <v>0.06</v>
      </c>
    </row>
    <row r="35" spans="1:17" ht="13.2" customHeight="1" thickTop="1" x14ac:dyDescent="0.25">
      <c r="A35" s="149"/>
      <c r="B35" s="179"/>
      <c r="C35" s="183"/>
      <c r="D35" s="21"/>
      <c r="E35" s="192"/>
      <c r="F35" s="21"/>
      <c r="G35" s="192"/>
      <c r="H35" s="192"/>
      <c r="I35" s="192"/>
      <c r="J35" s="192"/>
      <c r="Q35" s="119"/>
    </row>
    <row r="36" spans="1:17" ht="18.75" customHeight="1" x14ac:dyDescent="0.25">
      <c r="A36" s="149" t="s">
        <v>59</v>
      </c>
      <c r="B36" s="179"/>
      <c r="C36" s="180"/>
      <c r="D36" s="180"/>
      <c r="E36" s="180"/>
      <c r="F36" s="180"/>
      <c r="G36" s="180"/>
      <c r="H36" s="180"/>
      <c r="I36" s="180"/>
      <c r="J36" s="180"/>
    </row>
    <row r="37" spans="1:17" ht="18.75" customHeight="1" x14ac:dyDescent="0.25">
      <c r="A37" s="149" t="s">
        <v>54</v>
      </c>
      <c r="B37" s="179"/>
      <c r="C37" s="180"/>
      <c r="D37" s="182"/>
      <c r="E37" s="180"/>
      <c r="F37" s="182"/>
      <c r="G37" s="180"/>
      <c r="H37" s="180"/>
      <c r="I37" s="180"/>
      <c r="J37" s="180"/>
    </row>
    <row r="38" spans="1:17" ht="18.75" customHeight="1" x14ac:dyDescent="0.25">
      <c r="A38" s="149"/>
      <c r="B38" s="179"/>
      <c r="C38" s="183"/>
      <c r="D38" s="184"/>
      <c r="E38" s="185"/>
      <c r="F38" s="183"/>
      <c r="G38" s="183"/>
      <c r="H38" s="184"/>
      <c r="I38" s="185"/>
      <c r="J38" s="186"/>
    </row>
    <row r="39" spans="1:17" ht="18.75" customHeight="1" x14ac:dyDescent="0.25">
      <c r="A39" s="149"/>
      <c r="B39" s="179"/>
      <c r="C39" s="183"/>
      <c r="D39" s="235" t="s">
        <v>62</v>
      </c>
      <c r="E39" s="235"/>
      <c r="F39" s="235"/>
      <c r="G39" s="183"/>
      <c r="H39" s="235" t="s">
        <v>79</v>
      </c>
      <c r="I39" s="235"/>
      <c r="J39" s="235"/>
      <c r="Q39" s="119"/>
    </row>
    <row r="40" spans="1:17" ht="18.75" customHeight="1" x14ac:dyDescent="0.25">
      <c r="A40" s="149"/>
      <c r="B40" s="179"/>
      <c r="C40" s="183"/>
      <c r="D40" s="235" t="s">
        <v>63</v>
      </c>
      <c r="E40" s="235"/>
      <c r="F40" s="235"/>
      <c r="G40" s="183"/>
      <c r="H40" s="235" t="s">
        <v>80</v>
      </c>
      <c r="I40" s="235"/>
      <c r="J40" s="235"/>
    </row>
    <row r="41" spans="1:17" ht="18.75" customHeight="1" x14ac:dyDescent="0.25">
      <c r="A41" s="149"/>
      <c r="B41" s="179"/>
      <c r="C41" s="183"/>
      <c r="D41" s="236" t="s">
        <v>171</v>
      </c>
      <c r="E41" s="236"/>
      <c r="F41" s="236"/>
      <c r="G41" s="183"/>
      <c r="H41" s="236" t="s">
        <v>171</v>
      </c>
      <c r="I41" s="236"/>
      <c r="J41" s="236"/>
    </row>
    <row r="42" spans="1:17" ht="18.75" customHeight="1" x14ac:dyDescent="0.25">
      <c r="A42" s="149"/>
      <c r="B42" s="179"/>
      <c r="C42" s="183"/>
      <c r="D42" s="237" t="s">
        <v>170</v>
      </c>
      <c r="E42" s="236"/>
      <c r="F42" s="236"/>
      <c r="G42" s="183"/>
      <c r="H42" s="237" t="s">
        <v>170</v>
      </c>
      <c r="I42" s="236"/>
      <c r="J42" s="236"/>
    </row>
    <row r="43" spans="1:17" ht="18.75" customHeight="1" x14ac:dyDescent="0.25">
      <c r="A43" s="149"/>
      <c r="B43" s="230" t="s">
        <v>7</v>
      </c>
      <c r="C43" s="183"/>
      <c r="D43" s="184">
        <v>2021</v>
      </c>
      <c r="E43" s="224"/>
      <c r="F43" s="184">
        <v>2020</v>
      </c>
      <c r="G43" s="183"/>
      <c r="H43" s="184">
        <v>2021</v>
      </c>
      <c r="I43" s="224"/>
      <c r="J43" s="184">
        <v>2020</v>
      </c>
    </row>
    <row r="44" spans="1:17" ht="18.75" customHeight="1" x14ac:dyDescent="0.25">
      <c r="A44" s="149"/>
      <c r="B44" s="210"/>
      <c r="C44" s="183"/>
      <c r="D44" s="184"/>
      <c r="E44" s="209"/>
      <c r="F44" s="184" t="s">
        <v>140</v>
      </c>
      <c r="G44" s="183"/>
      <c r="H44" s="184"/>
      <c r="I44" s="209"/>
      <c r="J44" s="184"/>
    </row>
    <row r="45" spans="1:17" ht="18.75" customHeight="1" x14ac:dyDescent="0.25">
      <c r="A45" s="149"/>
      <c r="B45" s="179"/>
      <c r="C45" s="183"/>
      <c r="D45" s="238" t="s">
        <v>45</v>
      </c>
      <c r="E45" s="238"/>
      <c r="F45" s="238"/>
      <c r="G45" s="238"/>
      <c r="H45" s="238"/>
      <c r="I45" s="238"/>
      <c r="J45" s="238"/>
    </row>
    <row r="46" spans="1:17" ht="18.75" customHeight="1" x14ac:dyDescent="0.25">
      <c r="A46" s="188" t="s">
        <v>139</v>
      </c>
      <c r="B46" s="179"/>
      <c r="C46" s="183"/>
      <c r="D46" s="21">
        <f>D31</f>
        <v>2474671</v>
      </c>
      <c r="E46" s="21"/>
      <c r="F46" s="21">
        <f>F31</f>
        <v>-468903</v>
      </c>
      <c r="G46" s="21"/>
      <c r="H46" s="21">
        <f>H31</f>
        <v>711200</v>
      </c>
      <c r="I46" s="21"/>
      <c r="J46" s="21">
        <f>J31</f>
        <v>11956</v>
      </c>
    </row>
    <row r="47" spans="1:17" ht="18.75" customHeight="1" x14ac:dyDescent="0.25">
      <c r="A47" s="149"/>
      <c r="B47" s="179"/>
      <c r="C47" s="183"/>
      <c r="D47" s="21"/>
      <c r="E47" s="192"/>
      <c r="F47" s="21"/>
      <c r="G47" s="192"/>
      <c r="H47" s="192"/>
      <c r="I47" s="192"/>
      <c r="J47" s="192"/>
      <c r="M47" s="200"/>
      <c r="Q47" s="200"/>
    </row>
    <row r="48" spans="1:17" ht="18.75" customHeight="1" x14ac:dyDescent="0.25">
      <c r="A48" s="149" t="s">
        <v>20</v>
      </c>
      <c r="B48" s="179"/>
      <c r="C48" s="180"/>
      <c r="D48" s="197"/>
      <c r="E48" s="198"/>
      <c r="F48" s="198"/>
      <c r="G48" s="198"/>
      <c r="H48" s="197"/>
      <c r="I48" s="198"/>
      <c r="J48" s="198"/>
    </row>
    <row r="49" spans="1:17" ht="18.75" customHeight="1" x14ac:dyDescent="0.25">
      <c r="A49" s="188" t="s">
        <v>68</v>
      </c>
      <c r="C49" s="180"/>
      <c r="D49" s="198"/>
      <c r="E49" s="198"/>
      <c r="F49" s="198"/>
      <c r="G49" s="198"/>
      <c r="H49" s="198"/>
      <c r="I49" s="198"/>
      <c r="J49" s="198"/>
    </row>
    <row r="50" spans="1:17" ht="18.75" customHeight="1" x14ac:dyDescent="0.25">
      <c r="A50" s="201" t="s">
        <v>38</v>
      </c>
      <c r="C50" s="180"/>
      <c r="D50" s="198"/>
      <c r="E50" s="198"/>
      <c r="F50" s="198"/>
      <c r="G50" s="198"/>
      <c r="H50" s="198"/>
      <c r="I50" s="198"/>
      <c r="J50" s="198"/>
    </row>
    <row r="51" spans="1:17" ht="18.75" customHeight="1" x14ac:dyDescent="0.25">
      <c r="A51" s="189" t="s">
        <v>83</v>
      </c>
      <c r="B51" s="179">
        <v>5</v>
      </c>
      <c r="C51" s="183"/>
      <c r="D51" s="34">
        <v>190277</v>
      </c>
      <c r="E51" s="194"/>
      <c r="F51" s="34">
        <f>-86982</f>
        <v>-86982</v>
      </c>
      <c r="G51" s="114"/>
      <c r="H51" s="225">
        <v>0</v>
      </c>
      <c r="I51" s="114"/>
      <c r="J51" s="225">
        <v>0</v>
      </c>
    </row>
    <row r="52" spans="1:17" ht="18.75" customHeight="1" x14ac:dyDescent="0.25">
      <c r="A52" s="149" t="s">
        <v>85</v>
      </c>
      <c r="B52" s="179"/>
      <c r="C52" s="183"/>
      <c r="D52" s="52"/>
      <c r="E52" s="194"/>
      <c r="F52" s="52"/>
      <c r="G52" s="194"/>
      <c r="H52" s="22"/>
      <c r="I52" s="194"/>
      <c r="J52" s="22"/>
    </row>
    <row r="53" spans="1:17" ht="18.75" customHeight="1" x14ac:dyDescent="0.25">
      <c r="A53" s="150" t="s">
        <v>84</v>
      </c>
      <c r="B53" s="179"/>
      <c r="C53" s="180"/>
      <c r="D53" s="88">
        <f>SUM(D51:D52)</f>
        <v>190277</v>
      </c>
      <c r="E53" s="202"/>
      <c r="F53" s="88">
        <f>SUM(F51:F52)</f>
        <v>-86982</v>
      </c>
      <c r="G53" s="202"/>
      <c r="H53" s="88">
        <f>SUM(H52:H52)</f>
        <v>0</v>
      </c>
      <c r="I53" s="202"/>
      <c r="J53" s="88">
        <f>SUM(J51:J52)</f>
        <v>0</v>
      </c>
    </row>
    <row r="54" spans="1:17" ht="18.75" customHeight="1" x14ac:dyDescent="0.25">
      <c r="A54" s="149"/>
      <c r="B54" s="179"/>
      <c r="C54" s="180"/>
      <c r="D54" s="36"/>
      <c r="E54" s="202"/>
      <c r="F54" s="36"/>
      <c r="G54" s="202"/>
      <c r="H54" s="36"/>
      <c r="I54" s="202"/>
      <c r="J54" s="36"/>
    </row>
    <row r="55" spans="1:17" ht="18.75" customHeight="1" x14ac:dyDescent="0.25">
      <c r="A55" s="188" t="s">
        <v>41</v>
      </c>
      <c r="B55" s="179"/>
      <c r="C55" s="180"/>
      <c r="D55" s="36"/>
      <c r="E55" s="202"/>
      <c r="F55" s="36"/>
      <c r="G55" s="202"/>
      <c r="H55" s="36"/>
      <c r="I55" s="202"/>
      <c r="J55" s="36"/>
    </row>
    <row r="56" spans="1:17" ht="18.75" customHeight="1" x14ac:dyDescent="0.25">
      <c r="A56" s="201" t="s">
        <v>38</v>
      </c>
      <c r="B56" s="179"/>
      <c r="C56" s="180"/>
      <c r="D56" s="36"/>
      <c r="E56" s="202"/>
      <c r="F56" s="36"/>
      <c r="G56" s="202"/>
      <c r="H56" s="36"/>
      <c r="I56" s="202"/>
      <c r="J56" s="36"/>
    </row>
    <row r="57" spans="1:17" ht="18.75" customHeight="1" x14ac:dyDescent="0.25">
      <c r="A57" s="189" t="s">
        <v>107</v>
      </c>
      <c r="B57" s="179"/>
      <c r="C57" s="183"/>
    </row>
    <row r="58" spans="1:17" ht="18.75" customHeight="1" x14ac:dyDescent="0.25">
      <c r="A58" s="189" t="s">
        <v>105</v>
      </c>
      <c r="B58" s="179">
        <v>4</v>
      </c>
      <c r="C58" s="183"/>
      <c r="D58" s="92">
        <f>H58</f>
        <v>755467</v>
      </c>
      <c r="E58" s="194"/>
      <c r="F58" s="92">
        <f>437049</f>
        <v>437049</v>
      </c>
      <c r="G58" s="194"/>
      <c r="H58" s="92">
        <f>599889+155578</f>
        <v>755467</v>
      </c>
      <c r="I58" s="194"/>
      <c r="J58" s="92">
        <f>437049</f>
        <v>437049</v>
      </c>
      <c r="K58" s="191"/>
      <c r="L58" s="205"/>
    </row>
    <row r="59" spans="1:17" s="115" customFormat="1" ht="18.75" customHeight="1" x14ac:dyDescent="0.25">
      <c r="A59" s="68" t="s">
        <v>207</v>
      </c>
      <c r="B59" s="2"/>
      <c r="C59" s="54"/>
      <c r="D59" s="22"/>
      <c r="E59" s="35"/>
      <c r="F59" s="22"/>
      <c r="G59" s="35"/>
      <c r="H59" s="22"/>
      <c r="I59" s="35"/>
      <c r="J59" s="22"/>
      <c r="L59" s="157"/>
      <c r="M59" s="116"/>
      <c r="N59" s="116"/>
      <c r="O59" s="116"/>
      <c r="P59" s="116"/>
      <c r="Q59" s="119"/>
    </row>
    <row r="60" spans="1:17" s="115" customFormat="1" ht="18.75" customHeight="1" x14ac:dyDescent="0.25">
      <c r="A60" s="68" t="s">
        <v>150</v>
      </c>
      <c r="B60" s="2">
        <v>5</v>
      </c>
      <c r="C60" s="11"/>
      <c r="D60" s="52">
        <v>-75770</v>
      </c>
      <c r="E60" s="52"/>
      <c r="F60" s="52">
        <v>-5979</v>
      </c>
      <c r="G60" s="52"/>
      <c r="H60" s="52">
        <v>0</v>
      </c>
      <c r="I60" s="52"/>
      <c r="J60" s="52">
        <v>0</v>
      </c>
      <c r="K60" s="157"/>
      <c r="M60" s="116"/>
      <c r="N60" s="116"/>
      <c r="O60" s="116"/>
      <c r="P60" s="116"/>
      <c r="Q60" s="116"/>
    </row>
    <row r="61" spans="1:17" s="114" customFormat="1" ht="18.75" customHeight="1" x14ac:dyDescent="0.25">
      <c r="A61" s="189" t="s">
        <v>127</v>
      </c>
      <c r="B61" s="179"/>
      <c r="C61" s="180"/>
      <c r="D61" s="181"/>
      <c r="E61" s="181"/>
      <c r="F61" s="181"/>
      <c r="G61" s="181"/>
      <c r="H61" s="181"/>
      <c r="I61" s="181"/>
      <c r="J61" s="181"/>
      <c r="K61" s="181"/>
      <c r="L61" s="181"/>
    </row>
    <row r="62" spans="1:17" s="114" customFormat="1" ht="18.75" customHeight="1" x14ac:dyDescent="0.25">
      <c r="A62" s="180" t="s">
        <v>126</v>
      </c>
      <c r="B62" s="179"/>
      <c r="C62" s="180"/>
      <c r="D62" s="154">
        <f>H62</f>
        <v>-151094</v>
      </c>
      <c r="E62" s="194"/>
      <c r="F62" s="154">
        <v>-87411</v>
      </c>
      <c r="G62" s="194"/>
      <c r="H62" s="154">
        <f>-151094</f>
        <v>-151094</v>
      </c>
      <c r="I62" s="194"/>
      <c r="J62" s="154">
        <v>-87411</v>
      </c>
      <c r="K62" s="181"/>
      <c r="L62" s="205"/>
    </row>
    <row r="63" spans="1:17" s="114" customFormat="1" ht="18.75" customHeight="1" x14ac:dyDescent="0.25">
      <c r="A63" s="149" t="s">
        <v>128</v>
      </c>
      <c r="B63" s="179"/>
      <c r="C63" s="180"/>
      <c r="D63" s="22"/>
      <c r="E63" s="194"/>
      <c r="F63" s="52"/>
      <c r="G63" s="194"/>
      <c r="H63" s="22"/>
      <c r="I63" s="194"/>
      <c r="J63" s="22"/>
      <c r="K63" s="181"/>
      <c r="L63" s="181"/>
    </row>
    <row r="64" spans="1:17" s="114" customFormat="1" ht="18.75" customHeight="1" x14ac:dyDescent="0.25">
      <c r="A64" s="149" t="s">
        <v>124</v>
      </c>
      <c r="B64" s="179"/>
      <c r="C64" s="180"/>
      <c r="D64" s="100">
        <f>SUM(D58:D62)</f>
        <v>528603</v>
      </c>
      <c r="E64" s="196"/>
      <c r="F64" s="100">
        <f>SUM(F58:F62)</f>
        <v>343659</v>
      </c>
      <c r="G64" s="196"/>
      <c r="H64" s="100">
        <f>SUM(H58:H62)</f>
        <v>604373</v>
      </c>
      <c r="I64" s="196"/>
      <c r="J64" s="100">
        <f>SUM(J58:J62)</f>
        <v>349638</v>
      </c>
      <c r="K64" s="181"/>
      <c r="L64" s="181"/>
    </row>
    <row r="65" spans="1:12" s="114" customFormat="1" ht="18.75" customHeight="1" x14ac:dyDescent="0.25">
      <c r="A65" s="149" t="s">
        <v>203</v>
      </c>
      <c r="B65" s="179"/>
      <c r="C65" s="180"/>
      <c r="D65" s="181"/>
      <c r="E65" s="181"/>
      <c r="F65" s="181"/>
      <c r="G65" s="181"/>
      <c r="H65" s="181"/>
      <c r="I65" s="181"/>
      <c r="J65" s="181"/>
      <c r="K65" s="181"/>
      <c r="L65" s="181"/>
    </row>
    <row r="66" spans="1:12" ht="18.75" customHeight="1" x14ac:dyDescent="0.25">
      <c r="A66" s="149" t="s">
        <v>172</v>
      </c>
      <c r="B66" s="179"/>
      <c r="C66" s="180"/>
      <c r="D66" s="100">
        <f>SUM(D53,D64)</f>
        <v>718880</v>
      </c>
      <c r="E66" s="196"/>
      <c r="F66" s="100">
        <f>SUM(F53,F64)</f>
        <v>256677</v>
      </c>
      <c r="G66" s="196"/>
      <c r="H66" s="100">
        <f>SUM(H53,H64)</f>
        <v>604373</v>
      </c>
      <c r="I66" s="196"/>
      <c r="J66" s="100">
        <f>SUM(J53,J64)</f>
        <v>349638</v>
      </c>
    </row>
    <row r="67" spans="1:12" ht="18.75" customHeight="1" thickBot="1" x14ac:dyDescent="0.3">
      <c r="A67" s="149" t="s">
        <v>104</v>
      </c>
      <c r="C67" s="180"/>
      <c r="D67" s="132">
        <f>SUM(D46,D66)</f>
        <v>3193551</v>
      </c>
      <c r="E67" s="202"/>
      <c r="F67" s="132">
        <f>SUM(F46,F66)</f>
        <v>-212226</v>
      </c>
      <c r="G67" s="202"/>
      <c r="H67" s="132">
        <f>SUM(H46,H66)</f>
        <v>1315573</v>
      </c>
      <c r="I67" s="202"/>
      <c r="J67" s="132">
        <f>SUM(J46,J66)</f>
        <v>361594</v>
      </c>
    </row>
    <row r="68" spans="1:12" ht="18.75" customHeight="1" thickTop="1" x14ac:dyDescent="0.25">
      <c r="A68" s="149"/>
      <c r="C68" s="180"/>
      <c r="D68" s="36"/>
      <c r="E68" s="202"/>
      <c r="F68" s="36"/>
      <c r="G68" s="202"/>
      <c r="H68" s="36"/>
      <c r="I68" s="202"/>
      <c r="J68" s="36"/>
    </row>
    <row r="69" spans="1:12" ht="18.75" customHeight="1" x14ac:dyDescent="0.25">
      <c r="A69" s="189"/>
      <c r="B69" s="179"/>
      <c r="C69" s="183"/>
      <c r="D69" s="52"/>
      <c r="E69" s="194"/>
      <c r="F69" s="52"/>
      <c r="G69" s="194"/>
      <c r="H69" s="22"/>
      <c r="I69" s="194"/>
      <c r="J69" s="22"/>
    </row>
    <row r="70" spans="1:12" ht="18.75" customHeight="1" x14ac:dyDescent="0.25">
      <c r="A70" s="181"/>
      <c r="B70" s="181"/>
      <c r="D70" s="203"/>
      <c r="E70" s="203"/>
      <c r="F70" s="203"/>
      <c r="G70" s="203"/>
      <c r="H70" s="203"/>
      <c r="I70" s="203"/>
      <c r="J70" s="203"/>
    </row>
    <row r="71" spans="1:12" ht="18.75" customHeight="1" x14ac:dyDescent="0.25">
      <c r="A71" s="181"/>
      <c r="B71" s="181"/>
      <c r="D71" s="203"/>
      <c r="E71" s="203"/>
      <c r="F71" s="203"/>
      <c r="G71" s="203"/>
      <c r="H71" s="203"/>
      <c r="I71" s="203"/>
      <c r="J71" s="203"/>
    </row>
    <row r="72" spans="1:12" ht="18.75" customHeight="1" x14ac:dyDescent="0.25">
      <c r="A72" s="181"/>
      <c r="B72" s="181"/>
      <c r="D72" s="203"/>
      <c r="E72" s="203"/>
      <c r="F72" s="203"/>
      <c r="G72" s="203"/>
      <c r="H72" s="203"/>
      <c r="I72" s="203"/>
      <c r="J72" s="203"/>
    </row>
    <row r="73" spans="1:12" ht="18.75" customHeight="1" x14ac:dyDescent="0.25">
      <c r="A73" s="181"/>
      <c r="B73" s="181"/>
      <c r="D73" s="203"/>
      <c r="E73" s="203"/>
      <c r="F73" s="203"/>
      <c r="G73" s="203"/>
      <c r="H73" s="203"/>
      <c r="I73" s="203"/>
      <c r="J73" s="203"/>
    </row>
    <row r="74" spans="1:12" ht="18.75" customHeight="1" x14ac:dyDescent="0.25">
      <c r="A74" s="181"/>
      <c r="B74" s="181"/>
      <c r="D74" s="203"/>
      <c r="E74" s="203"/>
      <c r="F74" s="203"/>
      <c r="G74" s="203"/>
      <c r="H74" s="203"/>
      <c r="I74" s="203"/>
      <c r="J74" s="203"/>
    </row>
    <row r="75" spans="1:12" ht="18.75" customHeight="1" x14ac:dyDescent="0.25">
      <c r="A75" s="181"/>
      <c r="B75" s="181"/>
      <c r="D75" s="203"/>
      <c r="E75" s="203"/>
      <c r="F75" s="203"/>
      <c r="G75" s="203"/>
      <c r="H75" s="203"/>
      <c r="I75" s="203"/>
      <c r="J75" s="203"/>
    </row>
    <row r="76" spans="1:12" ht="18.75" customHeight="1" x14ac:dyDescent="0.25">
      <c r="A76" s="181"/>
      <c r="B76" s="181"/>
      <c r="D76" s="203"/>
      <c r="E76" s="203"/>
      <c r="F76" s="203"/>
      <c r="G76" s="203"/>
      <c r="H76" s="203"/>
      <c r="I76" s="203"/>
      <c r="J76" s="203"/>
    </row>
    <row r="77" spans="1:12" ht="18.75" customHeight="1" x14ac:dyDescent="0.25">
      <c r="A77" s="181"/>
      <c r="B77" s="181"/>
      <c r="D77" s="203"/>
      <c r="E77" s="203"/>
      <c r="F77" s="203"/>
      <c r="G77" s="203"/>
      <c r="H77" s="203"/>
      <c r="I77" s="203"/>
      <c r="J77" s="203"/>
    </row>
    <row r="78" spans="1:12" ht="18.75" customHeight="1" x14ac:dyDescent="0.25">
      <c r="A78" s="181"/>
      <c r="B78" s="181"/>
      <c r="D78" s="203"/>
      <c r="E78" s="203"/>
      <c r="F78" s="203"/>
      <c r="G78" s="203"/>
      <c r="H78" s="203"/>
      <c r="I78" s="203"/>
      <c r="J78" s="203"/>
    </row>
    <row r="79" spans="1:12" ht="18.75" customHeight="1" x14ac:dyDescent="0.25">
      <c r="A79" s="181"/>
      <c r="B79" s="181"/>
      <c r="D79" s="203"/>
      <c r="E79" s="203"/>
      <c r="F79" s="203"/>
      <c r="G79" s="203"/>
      <c r="H79" s="203"/>
      <c r="I79" s="203"/>
      <c r="J79" s="203"/>
    </row>
    <row r="80" spans="1:12" ht="18.75" customHeight="1" x14ac:dyDescent="0.25">
      <c r="A80" s="181"/>
      <c r="B80" s="181"/>
      <c r="D80" s="203"/>
      <c r="E80" s="203"/>
      <c r="F80" s="203"/>
      <c r="G80" s="203"/>
      <c r="H80" s="203"/>
      <c r="I80" s="203"/>
      <c r="J80" s="203"/>
    </row>
    <row r="81" spans="1:10" ht="18.75" customHeight="1" x14ac:dyDescent="0.25">
      <c r="A81" s="181"/>
      <c r="B81" s="181"/>
      <c r="D81" s="203"/>
      <c r="E81" s="203"/>
      <c r="F81" s="203"/>
      <c r="G81" s="203"/>
      <c r="H81" s="203"/>
      <c r="I81" s="203"/>
      <c r="J81" s="203"/>
    </row>
    <row r="82" spans="1:10" ht="18.75" customHeight="1" x14ac:dyDescent="0.25">
      <c r="A82" s="181"/>
      <c r="B82" s="181"/>
      <c r="D82" s="203"/>
      <c r="E82" s="203"/>
      <c r="F82" s="203"/>
      <c r="G82" s="203"/>
      <c r="H82" s="203"/>
      <c r="I82" s="203"/>
      <c r="J82" s="203"/>
    </row>
    <row r="83" spans="1:10" ht="18.75" customHeight="1" x14ac:dyDescent="0.25">
      <c r="A83" s="181"/>
      <c r="B83" s="181"/>
      <c r="D83" s="203"/>
      <c r="E83" s="203"/>
      <c r="F83" s="203"/>
      <c r="G83" s="203"/>
      <c r="H83" s="203"/>
      <c r="I83" s="203"/>
      <c r="J83" s="203"/>
    </row>
    <row r="84" spans="1:10" ht="18.75" customHeight="1" x14ac:dyDescent="0.25">
      <c r="A84" s="181"/>
      <c r="B84" s="181"/>
      <c r="D84" s="203"/>
      <c r="E84" s="203"/>
      <c r="F84" s="203"/>
      <c r="G84" s="203"/>
      <c r="H84" s="203"/>
      <c r="I84" s="203"/>
      <c r="J84" s="203"/>
    </row>
    <row r="85" spans="1:10" ht="18.75" customHeight="1" x14ac:dyDescent="0.25">
      <c r="A85" s="181"/>
      <c r="B85" s="181"/>
      <c r="D85" s="203"/>
      <c r="E85" s="203"/>
      <c r="F85" s="203"/>
      <c r="G85" s="203"/>
      <c r="H85" s="203"/>
      <c r="I85" s="203"/>
      <c r="J85" s="203"/>
    </row>
    <row r="86" spans="1:10" ht="18.75" customHeight="1" x14ac:dyDescent="0.25">
      <c r="A86" s="181"/>
      <c r="B86" s="181"/>
      <c r="D86" s="203"/>
      <c r="E86" s="203"/>
      <c r="F86" s="203"/>
      <c r="G86" s="203"/>
      <c r="H86" s="203"/>
      <c r="I86" s="203"/>
      <c r="J86" s="203"/>
    </row>
    <row r="87" spans="1:10" ht="18.75" customHeight="1" x14ac:dyDescent="0.25">
      <c r="A87" s="181"/>
      <c r="B87" s="181"/>
      <c r="D87" s="203"/>
      <c r="E87" s="203"/>
      <c r="F87" s="203"/>
      <c r="G87" s="203"/>
      <c r="H87" s="203"/>
      <c r="I87" s="203"/>
      <c r="J87" s="203"/>
    </row>
    <row r="88" spans="1:10" ht="18.75" customHeight="1" x14ac:dyDescent="0.25">
      <c r="A88" s="181"/>
      <c r="B88" s="181"/>
      <c r="D88" s="203"/>
      <c r="E88" s="203"/>
      <c r="F88" s="203"/>
      <c r="G88" s="203"/>
      <c r="H88" s="203"/>
      <c r="I88" s="203"/>
      <c r="J88" s="203"/>
    </row>
    <row r="89" spans="1:10" ht="18.75" customHeight="1" x14ac:dyDescent="0.25">
      <c r="A89" s="181"/>
      <c r="B89" s="181"/>
      <c r="D89" s="203"/>
      <c r="E89" s="203"/>
      <c r="F89" s="203"/>
      <c r="G89" s="203"/>
      <c r="H89" s="203"/>
      <c r="I89" s="203"/>
      <c r="J89" s="203"/>
    </row>
    <row r="90" spans="1:10" ht="18.75" customHeight="1" x14ac:dyDescent="0.25">
      <c r="A90" s="181"/>
      <c r="B90" s="181"/>
      <c r="D90" s="203"/>
      <c r="E90" s="203"/>
      <c r="F90" s="203"/>
      <c r="G90" s="203"/>
      <c r="H90" s="203"/>
      <c r="I90" s="203"/>
      <c r="J90" s="203"/>
    </row>
    <row r="91" spans="1:10" ht="18.75" customHeight="1" x14ac:dyDescent="0.25">
      <c r="A91" s="181"/>
      <c r="B91" s="181"/>
      <c r="D91" s="203"/>
      <c r="E91" s="203"/>
      <c r="F91" s="203"/>
      <c r="G91" s="203"/>
      <c r="H91" s="203"/>
      <c r="I91" s="203"/>
      <c r="J91" s="203"/>
    </row>
    <row r="92" spans="1:10" ht="18.75" customHeight="1" x14ac:dyDescent="0.25">
      <c r="A92" s="181"/>
      <c r="B92" s="181"/>
      <c r="D92" s="203"/>
      <c r="E92" s="203"/>
      <c r="F92" s="203"/>
      <c r="G92" s="203"/>
      <c r="H92" s="203"/>
      <c r="I92" s="203"/>
      <c r="J92" s="203"/>
    </row>
    <row r="93" spans="1:10" ht="18.75" customHeight="1" x14ac:dyDescent="0.25">
      <c r="A93" s="181"/>
      <c r="B93" s="181"/>
      <c r="D93" s="203"/>
      <c r="E93" s="203"/>
      <c r="F93" s="203"/>
      <c r="G93" s="203"/>
      <c r="H93" s="203"/>
      <c r="I93" s="203"/>
      <c r="J93" s="203"/>
    </row>
    <row r="94" spans="1:10" ht="18.75" customHeight="1" x14ac:dyDescent="0.25">
      <c r="A94" s="181"/>
      <c r="B94" s="181"/>
      <c r="D94" s="203"/>
      <c r="E94" s="203"/>
      <c r="F94" s="203"/>
      <c r="G94" s="203"/>
      <c r="H94" s="203"/>
      <c r="I94" s="203"/>
      <c r="J94" s="203"/>
    </row>
    <row r="95" spans="1:10" ht="18.75" customHeight="1" x14ac:dyDescent="0.25">
      <c r="A95" s="181"/>
      <c r="B95" s="181"/>
      <c r="D95" s="203"/>
      <c r="E95" s="203"/>
      <c r="F95" s="203"/>
      <c r="G95" s="203"/>
      <c r="H95" s="203"/>
      <c r="I95" s="203"/>
      <c r="J95" s="203"/>
    </row>
    <row r="96" spans="1:10" ht="18.75" customHeight="1" x14ac:dyDescent="0.25">
      <c r="A96" s="181"/>
      <c r="B96" s="181"/>
      <c r="D96" s="203"/>
      <c r="E96" s="203"/>
      <c r="F96" s="203"/>
      <c r="G96" s="203"/>
      <c r="H96" s="203"/>
      <c r="I96" s="203"/>
      <c r="J96" s="203"/>
    </row>
    <row r="97" spans="1:10" ht="18.75" customHeight="1" x14ac:dyDescent="0.25">
      <c r="A97" s="181"/>
      <c r="B97" s="181"/>
      <c r="D97" s="203"/>
      <c r="E97" s="203"/>
      <c r="F97" s="203"/>
      <c r="G97" s="203"/>
      <c r="H97" s="203"/>
      <c r="I97" s="203"/>
      <c r="J97" s="203"/>
    </row>
    <row r="98" spans="1:10" ht="18.75" customHeight="1" x14ac:dyDescent="0.25">
      <c r="A98" s="181"/>
      <c r="B98" s="181"/>
      <c r="D98" s="203"/>
      <c r="E98" s="203"/>
      <c r="F98" s="203"/>
      <c r="G98" s="203"/>
      <c r="H98" s="203"/>
      <c r="I98" s="203"/>
      <c r="J98" s="203"/>
    </row>
    <row r="99" spans="1:10" ht="18.75" customHeight="1" x14ac:dyDescent="0.25">
      <c r="A99" s="181"/>
      <c r="B99" s="181"/>
      <c r="D99" s="203"/>
      <c r="E99" s="203"/>
      <c r="F99" s="203"/>
      <c r="G99" s="203"/>
      <c r="H99" s="203"/>
      <c r="I99" s="203"/>
      <c r="J99" s="203"/>
    </row>
    <row r="100" spans="1:10" ht="18.75" customHeight="1" x14ac:dyDescent="0.25">
      <c r="A100" s="181"/>
      <c r="B100" s="181"/>
      <c r="D100" s="203"/>
      <c r="E100" s="203"/>
      <c r="F100" s="203"/>
      <c r="G100" s="203"/>
      <c r="H100" s="203"/>
      <c r="I100" s="203"/>
      <c r="J100" s="203"/>
    </row>
    <row r="101" spans="1:10" ht="18.75" customHeight="1" x14ac:dyDescent="0.25">
      <c r="A101" s="181"/>
      <c r="B101" s="181"/>
      <c r="D101" s="203"/>
      <c r="E101" s="203"/>
      <c r="F101" s="203"/>
      <c r="G101" s="203"/>
      <c r="H101" s="203"/>
      <c r="I101" s="203"/>
      <c r="J101" s="203"/>
    </row>
    <row r="102" spans="1:10" ht="18.75" customHeight="1" x14ac:dyDescent="0.25">
      <c r="A102" s="181"/>
      <c r="B102" s="181"/>
      <c r="D102" s="203"/>
      <c r="E102" s="203"/>
      <c r="F102" s="203"/>
      <c r="G102" s="203"/>
      <c r="H102" s="203"/>
      <c r="I102" s="203"/>
      <c r="J102" s="203"/>
    </row>
    <row r="103" spans="1:10" ht="18.75" customHeight="1" x14ac:dyDescent="0.25">
      <c r="A103" s="181"/>
      <c r="B103" s="181"/>
      <c r="D103" s="203"/>
      <c r="E103" s="203"/>
      <c r="F103" s="203"/>
      <c r="G103" s="203"/>
      <c r="H103" s="203"/>
      <c r="I103" s="203"/>
      <c r="J103" s="203"/>
    </row>
    <row r="104" spans="1:10" ht="18.75" customHeight="1" x14ac:dyDescent="0.25">
      <c r="A104" s="181"/>
      <c r="B104" s="181"/>
      <c r="D104" s="203"/>
      <c r="E104" s="203"/>
      <c r="F104" s="203"/>
      <c r="G104" s="203"/>
      <c r="H104" s="203"/>
      <c r="I104" s="203"/>
      <c r="J104" s="203"/>
    </row>
    <row r="105" spans="1:10" ht="18.75" customHeight="1" x14ac:dyDescent="0.25">
      <c r="A105" s="181"/>
      <c r="B105" s="181"/>
      <c r="D105" s="203"/>
      <c r="E105" s="203"/>
      <c r="F105" s="203"/>
      <c r="G105" s="203"/>
      <c r="H105" s="203"/>
      <c r="I105" s="203"/>
      <c r="J105" s="203"/>
    </row>
    <row r="106" spans="1:10" ht="18.75" customHeight="1" x14ac:dyDescent="0.25">
      <c r="A106" s="181"/>
      <c r="B106" s="181"/>
      <c r="D106" s="203"/>
      <c r="E106" s="203"/>
      <c r="F106" s="203"/>
      <c r="G106" s="203"/>
      <c r="H106" s="203"/>
      <c r="I106" s="203"/>
      <c r="J106" s="203"/>
    </row>
    <row r="107" spans="1:10" ht="18.75" customHeight="1" x14ac:dyDescent="0.25">
      <c r="A107" s="181"/>
      <c r="B107" s="181"/>
      <c r="D107" s="203"/>
      <c r="E107" s="203"/>
      <c r="F107" s="203"/>
      <c r="G107" s="203"/>
      <c r="H107" s="203"/>
      <c r="I107" s="203"/>
      <c r="J107" s="203"/>
    </row>
    <row r="108" spans="1:10" ht="18.75" customHeight="1" x14ac:dyDescent="0.25">
      <c r="A108" s="181"/>
      <c r="B108" s="181"/>
      <c r="D108" s="203"/>
      <c r="E108" s="203"/>
      <c r="F108" s="203"/>
      <c r="G108" s="203"/>
      <c r="H108" s="203"/>
      <c r="I108" s="203"/>
      <c r="J108" s="203"/>
    </row>
    <row r="109" spans="1:10" ht="18.75" customHeight="1" x14ac:dyDescent="0.25">
      <c r="A109" s="181"/>
      <c r="B109" s="181"/>
      <c r="D109" s="203"/>
      <c r="E109" s="203"/>
      <c r="F109" s="203"/>
      <c r="G109" s="203"/>
      <c r="H109" s="203"/>
      <c r="I109" s="203"/>
      <c r="J109" s="203"/>
    </row>
    <row r="110" spans="1:10" ht="18.75" customHeight="1" x14ac:dyDescent="0.25">
      <c r="A110" s="181"/>
      <c r="B110" s="181"/>
      <c r="D110" s="203"/>
      <c r="E110" s="203"/>
      <c r="F110" s="203"/>
      <c r="G110" s="203"/>
      <c r="H110" s="203"/>
      <c r="I110" s="203"/>
      <c r="J110" s="203"/>
    </row>
    <row r="111" spans="1:10" ht="18.75" customHeight="1" x14ac:dyDescent="0.25">
      <c r="A111" s="181"/>
      <c r="B111" s="181"/>
      <c r="D111" s="203"/>
      <c r="E111" s="203"/>
      <c r="F111" s="203"/>
      <c r="G111" s="203"/>
      <c r="H111" s="203"/>
      <c r="I111" s="203"/>
      <c r="J111" s="203"/>
    </row>
    <row r="112" spans="1:10" ht="18.75" customHeight="1" x14ac:dyDescent="0.25">
      <c r="A112" s="181"/>
      <c r="B112" s="181"/>
      <c r="D112" s="203"/>
      <c r="E112" s="203"/>
      <c r="F112" s="203"/>
      <c r="G112" s="203"/>
      <c r="H112" s="203"/>
      <c r="I112" s="203"/>
      <c r="J112" s="203"/>
    </row>
    <row r="113" spans="1:10" ht="18.75" customHeight="1" x14ac:dyDescent="0.25">
      <c r="A113" s="181"/>
      <c r="B113" s="181"/>
      <c r="D113" s="203"/>
      <c r="E113" s="203"/>
      <c r="F113" s="203"/>
      <c r="G113" s="203"/>
      <c r="H113" s="203"/>
      <c r="I113" s="203"/>
      <c r="J113" s="203"/>
    </row>
    <row r="114" spans="1:10" ht="18.75" customHeight="1" x14ac:dyDescent="0.25">
      <c r="A114" s="181"/>
      <c r="B114" s="181"/>
      <c r="D114" s="203"/>
      <c r="E114" s="203"/>
      <c r="F114" s="203"/>
      <c r="G114" s="203"/>
      <c r="H114" s="203"/>
      <c r="I114" s="203"/>
      <c r="J114" s="203"/>
    </row>
    <row r="115" spans="1:10" ht="18.75" customHeight="1" x14ac:dyDescent="0.25">
      <c r="A115" s="181"/>
      <c r="B115" s="181"/>
      <c r="D115" s="203"/>
      <c r="E115" s="203"/>
      <c r="F115" s="203"/>
      <c r="G115" s="203"/>
      <c r="H115" s="203"/>
      <c r="I115" s="203"/>
      <c r="J115" s="203"/>
    </row>
  </sheetData>
  <mergeCells count="18">
    <mergeCell ref="D41:F41"/>
    <mergeCell ref="H41:J41"/>
    <mergeCell ref="D42:F42"/>
    <mergeCell ref="H42:J42"/>
    <mergeCell ref="D45:J45"/>
    <mergeCell ref="D40:F40"/>
    <mergeCell ref="H40:J40"/>
    <mergeCell ref="D4:F4"/>
    <mergeCell ref="H4:J4"/>
    <mergeCell ref="D5:F5"/>
    <mergeCell ref="H5:J5"/>
    <mergeCell ref="D6:F6"/>
    <mergeCell ref="H6:J6"/>
    <mergeCell ref="D7:F7"/>
    <mergeCell ref="H7:J7"/>
    <mergeCell ref="D10:J10"/>
    <mergeCell ref="D39:F39"/>
    <mergeCell ref="H39:J39"/>
  </mergeCells>
  <pageMargins left="0.7" right="0.4" top="0.5" bottom="0.75" header="0.3" footer="0.3"/>
  <pageSetup paperSize="9" scale="76" firstPageNumber="7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  <pageSetUpPr fitToPage="1"/>
  </sheetPr>
  <dimension ref="A1:AL55"/>
  <sheetViews>
    <sheetView view="pageBreakPreview" topLeftCell="A25" zoomScale="80" zoomScaleNormal="55" zoomScaleSheetLayoutView="80" workbookViewId="0">
      <selection activeCell="I41" sqref="I41:X43"/>
    </sheetView>
  </sheetViews>
  <sheetFormatPr defaultColWidth="9.21875" defaultRowHeight="20.25" customHeight="1" x14ac:dyDescent="0.25"/>
  <cols>
    <col min="1" max="1" width="53.88671875" style="5" customWidth="1"/>
    <col min="2" max="2" width="5.5546875" style="5" customWidth="1"/>
    <col min="3" max="3" width="12.21875" style="5" bestFit="1" customWidth="1"/>
    <col min="4" max="4" width="0.77734375" style="5" customWidth="1"/>
    <col min="5" max="5" width="11.77734375" style="37" customWidth="1"/>
    <col min="6" max="6" width="0.77734375" style="5" customWidth="1"/>
    <col min="7" max="7" width="11.44140625" style="5" customWidth="1"/>
    <col min="8" max="8" width="0.77734375" style="5" customWidth="1"/>
    <col min="9" max="9" width="13.77734375" style="5" bestFit="1" customWidth="1"/>
    <col min="10" max="10" width="0.77734375" style="5" customWidth="1"/>
    <col min="11" max="11" width="20.6640625" style="5" customWidth="1"/>
    <col min="12" max="12" width="0.77734375" style="5" customWidth="1"/>
    <col min="13" max="13" width="14.6640625" style="5" customWidth="1"/>
    <col min="14" max="14" width="1.109375" style="5" customWidth="1"/>
    <col min="15" max="15" width="22.77734375" style="5" customWidth="1"/>
    <col min="16" max="16" width="1.109375" style="5" customWidth="1"/>
    <col min="17" max="17" width="14.6640625" style="5" customWidth="1"/>
    <col min="18" max="18" width="1.109375" style="5" customWidth="1"/>
    <col min="19" max="19" width="13.6640625" style="5" customWidth="1"/>
    <col min="20" max="20" width="1" style="5" customWidth="1"/>
    <col min="21" max="21" width="13.33203125" style="5" customWidth="1"/>
    <col min="22" max="22" width="1.44140625" style="5" customWidth="1"/>
    <col min="23" max="23" width="0.77734375" style="106" customWidth="1"/>
    <col min="24" max="24" width="12.21875" style="103" bestFit="1" customWidth="1"/>
    <col min="25" max="25" width="0.77734375" style="106" customWidth="1"/>
    <col min="26" max="26" width="14.5546875" style="106" customWidth="1"/>
    <col min="27" max="27" width="0.77734375" style="106" customWidth="1"/>
    <col min="28" max="28" width="14.44140625" style="106" bestFit="1" customWidth="1"/>
    <col min="29" max="29" width="0.77734375" style="106" customWidth="1"/>
    <col min="30" max="30" width="13.44140625" style="106" bestFit="1" customWidth="1"/>
    <col min="31" max="31" width="0.77734375" style="106" customWidth="1"/>
    <col min="32" max="32" width="13.5546875" style="106" bestFit="1" customWidth="1"/>
    <col min="33" max="33" width="1" style="106" customWidth="1"/>
    <col min="34" max="34" width="12.21875" style="106" bestFit="1" customWidth="1"/>
    <col min="35" max="35" width="1" style="106" customWidth="1"/>
    <col min="36" max="36" width="9.77734375" style="106" bestFit="1" customWidth="1"/>
    <col min="37" max="37" width="1.44140625" style="106" customWidth="1"/>
    <col min="38" max="38" width="12.21875" style="106" bestFit="1" customWidth="1"/>
    <col min="39" max="16384" width="9.21875" style="106"/>
  </cols>
  <sheetData>
    <row r="1" spans="1:38" ht="20.25" customHeight="1" x14ac:dyDescent="0.25">
      <c r="A1" s="16" t="s">
        <v>59</v>
      </c>
    </row>
    <row r="2" spans="1:38" s="29" customFormat="1" ht="20.25" customHeight="1" x14ac:dyDescent="0.25">
      <c r="A2" s="122" t="s">
        <v>56</v>
      </c>
      <c r="B2" s="5"/>
      <c r="C2" s="5"/>
      <c r="D2" s="5"/>
      <c r="E2" s="3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36"/>
      <c r="V2" s="5"/>
      <c r="W2" s="106"/>
      <c r="X2" s="103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</row>
    <row r="3" spans="1:38" s="29" customFormat="1" ht="20.25" customHeight="1" x14ac:dyDescent="0.25">
      <c r="A3" s="45"/>
      <c r="B3" s="41"/>
      <c r="C3" s="241" t="s">
        <v>76</v>
      </c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</row>
    <row r="4" spans="1:38" s="29" customFormat="1" ht="17.399999999999999" customHeight="1" x14ac:dyDescent="0.25">
      <c r="A4" s="41"/>
      <c r="B4" s="41"/>
      <c r="C4" s="14"/>
      <c r="D4" s="14"/>
      <c r="E4" s="243" t="s">
        <v>55</v>
      </c>
      <c r="F4" s="243"/>
      <c r="G4" s="243"/>
      <c r="H4" s="243"/>
      <c r="I4" s="243"/>
      <c r="J4" s="42"/>
      <c r="K4" s="239" t="s">
        <v>52</v>
      </c>
      <c r="L4" s="240"/>
      <c r="M4" s="240"/>
      <c r="N4" s="240"/>
      <c r="O4" s="240"/>
      <c r="P4" s="240"/>
      <c r="Q4" s="240"/>
      <c r="R4" s="240"/>
      <c r="S4" s="240"/>
      <c r="T4" s="14"/>
      <c r="U4" s="14"/>
      <c r="V4" s="14"/>
      <c r="W4" s="14"/>
      <c r="X4" s="38"/>
      <c r="Y4" s="14"/>
      <c r="Z4" s="14"/>
      <c r="AA4" s="14"/>
      <c r="AD4" s="242"/>
      <c r="AE4" s="242"/>
      <c r="AF4" s="242"/>
      <c r="AG4" s="14"/>
      <c r="AH4" s="14"/>
      <c r="AI4" s="14"/>
      <c r="AJ4" s="14"/>
      <c r="AK4" s="14"/>
      <c r="AL4" s="14"/>
    </row>
    <row r="5" spans="1:38" s="29" customFormat="1" ht="18" customHeight="1" x14ac:dyDescent="0.25">
      <c r="A5" s="41"/>
      <c r="B5" s="41"/>
      <c r="C5" s="14"/>
      <c r="D5" s="14"/>
      <c r="E5" s="38"/>
      <c r="F5" s="14"/>
      <c r="G5" s="14"/>
      <c r="H5" s="14"/>
      <c r="I5" s="42"/>
      <c r="J5" s="42"/>
      <c r="K5" s="41" t="s">
        <v>108</v>
      </c>
      <c r="L5" s="104"/>
      <c r="M5" s="104" t="s">
        <v>71</v>
      </c>
      <c r="N5" s="14"/>
      <c r="O5" s="104" t="s">
        <v>130</v>
      </c>
      <c r="P5" s="14"/>
      <c r="Q5" s="104"/>
      <c r="R5" s="14"/>
      <c r="S5" s="41"/>
      <c r="T5" s="14"/>
      <c r="U5" s="14"/>
      <c r="V5" s="14"/>
      <c r="W5" s="14"/>
      <c r="X5" s="38"/>
      <c r="Y5" s="14"/>
      <c r="Z5" s="14"/>
      <c r="AA5" s="14"/>
      <c r="AD5" s="104"/>
      <c r="AE5" s="104"/>
      <c r="AF5" s="104"/>
      <c r="AG5" s="14"/>
      <c r="AH5" s="14"/>
      <c r="AI5" s="14"/>
      <c r="AJ5" s="14"/>
      <c r="AK5" s="14"/>
      <c r="AL5" s="14"/>
    </row>
    <row r="6" spans="1:38" s="29" customFormat="1" ht="18" customHeight="1" x14ac:dyDescent="0.25">
      <c r="A6" s="41"/>
      <c r="B6" s="41"/>
      <c r="C6" s="3"/>
      <c r="D6" s="3"/>
      <c r="J6" s="3"/>
      <c r="K6" s="3" t="s">
        <v>99</v>
      </c>
      <c r="L6" s="40"/>
      <c r="M6" s="104" t="s">
        <v>72</v>
      </c>
      <c r="N6" s="43"/>
      <c r="O6" s="104" t="s">
        <v>117</v>
      </c>
      <c r="P6" s="43"/>
      <c r="Q6" s="104" t="s">
        <v>167</v>
      </c>
      <c r="R6" s="43"/>
      <c r="T6" s="41"/>
      <c r="U6" s="41"/>
      <c r="V6" s="41"/>
      <c r="W6" s="17"/>
      <c r="X6" s="44"/>
      <c r="Y6" s="17"/>
      <c r="AA6" s="17"/>
      <c r="AB6" s="54"/>
      <c r="AC6" s="17"/>
      <c r="AD6" s="17"/>
      <c r="AE6" s="104"/>
      <c r="AF6" s="104"/>
      <c r="AG6" s="105"/>
      <c r="AH6" s="54"/>
      <c r="AI6" s="54"/>
      <c r="AJ6" s="54"/>
      <c r="AK6" s="54"/>
      <c r="AL6" s="54"/>
    </row>
    <row r="7" spans="1:38" s="29" customFormat="1" ht="18" customHeight="1" x14ac:dyDescent="0.25">
      <c r="A7" s="41"/>
      <c r="B7" s="41"/>
      <c r="C7" s="3" t="s">
        <v>3</v>
      </c>
      <c r="D7" s="3"/>
      <c r="E7" s="103"/>
      <c r="F7" s="103"/>
      <c r="G7" s="103"/>
      <c r="H7" s="14"/>
      <c r="I7" s="42"/>
      <c r="J7" s="3"/>
      <c r="K7" s="3" t="s">
        <v>100</v>
      </c>
      <c r="L7" s="40"/>
      <c r="M7" s="40" t="s">
        <v>106</v>
      </c>
      <c r="N7" s="41"/>
      <c r="O7" s="104" t="s">
        <v>193</v>
      </c>
      <c r="P7" s="41"/>
      <c r="Q7" s="40" t="s">
        <v>132</v>
      </c>
      <c r="R7" s="41"/>
      <c r="S7" s="41" t="s">
        <v>69</v>
      </c>
      <c r="T7" s="41"/>
      <c r="U7" s="41"/>
      <c r="V7" s="41"/>
      <c r="W7" s="17"/>
      <c r="X7" s="44"/>
      <c r="Y7" s="17"/>
      <c r="Z7" s="54"/>
      <c r="AA7" s="17"/>
      <c r="AB7" s="54"/>
      <c r="AC7" s="17"/>
      <c r="AD7" s="54"/>
      <c r="AE7" s="104"/>
      <c r="AF7" s="104"/>
      <c r="AG7" s="54"/>
      <c r="AH7" s="54"/>
      <c r="AI7" s="54"/>
      <c r="AJ7" s="54"/>
      <c r="AK7" s="54"/>
      <c r="AL7" s="104"/>
    </row>
    <row r="8" spans="1:38" s="29" customFormat="1" ht="18" customHeight="1" x14ac:dyDescent="0.25">
      <c r="A8" s="41"/>
      <c r="B8" s="41"/>
      <c r="C8" s="3" t="s">
        <v>4</v>
      </c>
      <c r="D8" s="3"/>
      <c r="E8" s="39" t="s">
        <v>97</v>
      </c>
      <c r="F8" s="3"/>
      <c r="G8" s="41" t="s">
        <v>75</v>
      </c>
      <c r="H8" s="3"/>
      <c r="I8" s="40"/>
      <c r="J8" s="3"/>
      <c r="K8" s="41" t="s">
        <v>109</v>
      </c>
      <c r="L8" s="40"/>
      <c r="M8" s="40" t="s">
        <v>73</v>
      </c>
      <c r="N8" s="41"/>
      <c r="O8" s="40" t="s">
        <v>194</v>
      </c>
      <c r="P8" s="41"/>
      <c r="Q8" s="40" t="s">
        <v>133</v>
      </c>
      <c r="R8" s="41"/>
      <c r="S8" s="41" t="s">
        <v>70</v>
      </c>
      <c r="T8" s="40"/>
      <c r="U8" s="40" t="s">
        <v>2</v>
      </c>
      <c r="V8" s="40"/>
      <c r="W8" s="17"/>
      <c r="X8" s="44"/>
      <c r="Y8" s="17"/>
      <c r="Z8" s="54"/>
      <c r="AA8" s="17"/>
      <c r="AB8" s="104"/>
      <c r="AC8" s="17"/>
      <c r="AD8" s="54"/>
      <c r="AE8" s="104"/>
      <c r="AF8" s="54"/>
      <c r="AG8" s="54"/>
      <c r="AH8" s="104"/>
      <c r="AI8" s="104"/>
      <c r="AJ8" s="104"/>
      <c r="AK8" s="104"/>
      <c r="AL8" s="104"/>
    </row>
    <row r="9" spans="1:38" s="29" customFormat="1" ht="18" customHeight="1" x14ac:dyDescent="0.25">
      <c r="A9" s="17"/>
      <c r="B9" s="2" t="s">
        <v>7</v>
      </c>
      <c r="C9" s="17" t="s">
        <v>5</v>
      </c>
      <c r="D9" s="17"/>
      <c r="E9" s="39" t="s">
        <v>74</v>
      </c>
      <c r="F9" s="17"/>
      <c r="G9" s="41" t="s">
        <v>74</v>
      </c>
      <c r="H9" s="17"/>
      <c r="I9" s="40" t="s">
        <v>19</v>
      </c>
      <c r="J9" s="17"/>
      <c r="K9" s="174" t="s">
        <v>117</v>
      </c>
      <c r="L9" s="17"/>
      <c r="M9" s="41" t="s">
        <v>98</v>
      </c>
      <c r="N9" s="17"/>
      <c r="O9" s="41" t="s">
        <v>131</v>
      </c>
      <c r="P9" s="17"/>
      <c r="Q9" s="41" t="s">
        <v>134</v>
      </c>
      <c r="R9" s="17"/>
      <c r="S9" s="17" t="s">
        <v>15</v>
      </c>
      <c r="T9" s="17"/>
      <c r="U9" s="54" t="s">
        <v>15</v>
      </c>
      <c r="V9" s="17"/>
      <c r="W9" s="17"/>
      <c r="X9" s="44"/>
      <c r="Y9" s="17"/>
      <c r="Z9" s="54"/>
      <c r="AA9" s="17"/>
      <c r="AB9" s="104"/>
      <c r="AC9" s="17"/>
      <c r="AD9" s="54"/>
      <c r="AE9" s="17"/>
      <c r="AF9" s="92"/>
      <c r="AG9" s="17"/>
      <c r="AH9" s="17"/>
      <c r="AI9" s="17"/>
      <c r="AJ9" s="17"/>
      <c r="AK9" s="17"/>
      <c r="AL9" s="17"/>
    </row>
    <row r="10" spans="1:38" s="29" customFormat="1" ht="18" customHeight="1" x14ac:dyDescent="0.25">
      <c r="A10" s="45"/>
      <c r="B10" s="2"/>
      <c r="C10" s="232" t="s">
        <v>45</v>
      </c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W10" s="232"/>
      <c r="X10" s="232"/>
      <c r="Y10" s="232"/>
      <c r="Z10" s="232"/>
      <c r="AA10" s="232"/>
      <c r="AB10" s="232"/>
      <c r="AC10" s="232"/>
      <c r="AD10" s="232"/>
      <c r="AE10" s="232"/>
      <c r="AF10" s="232"/>
      <c r="AG10" s="232"/>
      <c r="AH10" s="232"/>
      <c r="AI10" s="232"/>
      <c r="AJ10" s="232"/>
      <c r="AK10" s="232"/>
      <c r="AL10" s="232"/>
    </row>
    <row r="11" spans="1:38" s="29" customFormat="1" ht="20.25" customHeight="1" x14ac:dyDescent="0.25">
      <c r="A11" s="6" t="s">
        <v>178</v>
      </c>
      <c r="B11" s="5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s="29" customFormat="1" ht="20.25" customHeight="1" x14ac:dyDescent="0.25">
      <c r="A12" s="6" t="s">
        <v>147</v>
      </c>
      <c r="B12" s="54"/>
      <c r="C12" s="20">
        <v>201600</v>
      </c>
      <c r="D12" s="20"/>
      <c r="E12" s="20">
        <v>20160</v>
      </c>
      <c r="F12" s="20"/>
      <c r="G12" s="20">
        <v>2500000</v>
      </c>
      <c r="H12" s="20"/>
      <c r="I12" s="20">
        <v>21723320</v>
      </c>
      <c r="J12" s="20"/>
      <c r="K12" s="20">
        <v>936178</v>
      </c>
      <c r="L12" s="20"/>
      <c r="M12" s="20">
        <v>-1359930</v>
      </c>
      <c r="N12" s="20"/>
      <c r="O12" s="20">
        <v>-44666</v>
      </c>
      <c r="P12" s="20"/>
      <c r="Q12" s="20">
        <v>-5226</v>
      </c>
      <c r="R12" s="20"/>
      <c r="S12" s="20">
        <f>SUM(K12:Q12)</f>
        <v>-473644</v>
      </c>
      <c r="T12" s="20">
        <v>2</v>
      </c>
      <c r="U12" s="20">
        <f>SUM(C12:Q12)</f>
        <v>23971436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s="29" customFormat="1" ht="20.25" customHeight="1" x14ac:dyDescent="0.25">
      <c r="A13" s="11" t="s">
        <v>148</v>
      </c>
      <c r="B13" s="2">
        <v>2</v>
      </c>
      <c r="C13" s="155">
        <v>0</v>
      </c>
      <c r="D13" s="35"/>
      <c r="E13" s="155">
        <v>0</v>
      </c>
      <c r="F13" s="35"/>
      <c r="G13" s="155">
        <v>0</v>
      </c>
      <c r="H13" s="35"/>
      <c r="I13" s="155">
        <v>50311</v>
      </c>
      <c r="J13" s="35"/>
      <c r="K13" s="155">
        <v>0</v>
      </c>
      <c r="L13" s="35"/>
      <c r="M13" s="155">
        <v>0</v>
      </c>
      <c r="N13" s="35"/>
      <c r="O13" s="155">
        <v>0</v>
      </c>
      <c r="P13" s="35"/>
      <c r="Q13" s="155">
        <v>0</v>
      </c>
      <c r="R13" s="35"/>
      <c r="S13" s="155">
        <v>0</v>
      </c>
      <c r="T13" s="35"/>
      <c r="U13" s="155">
        <v>50311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s="29" customFormat="1" ht="20.25" customHeight="1" x14ac:dyDescent="0.25">
      <c r="A14" s="6" t="s">
        <v>146</v>
      </c>
      <c r="B14" s="12"/>
      <c r="C14" s="20">
        <v>201600</v>
      </c>
      <c r="D14" s="20"/>
      <c r="E14" s="20">
        <v>20160</v>
      </c>
      <c r="F14" s="20"/>
      <c r="G14" s="20">
        <v>2500000</v>
      </c>
      <c r="H14" s="20"/>
      <c r="I14" s="20">
        <v>21773631</v>
      </c>
      <c r="J14" s="20"/>
      <c r="K14" s="20">
        <v>936178</v>
      </c>
      <c r="L14" s="20"/>
      <c r="M14" s="20">
        <v>-1359930</v>
      </c>
      <c r="N14" s="20"/>
      <c r="O14" s="20">
        <v>-44666</v>
      </c>
      <c r="P14" s="20"/>
      <c r="Q14" s="20">
        <v>-5226</v>
      </c>
      <c r="R14" s="20"/>
      <c r="S14" s="20">
        <v>-473644</v>
      </c>
      <c r="T14" s="20"/>
      <c r="U14" s="20">
        <f>SUM(U12:U13)</f>
        <v>24021747</v>
      </c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46"/>
    </row>
    <row r="15" spans="1:38" s="29" customFormat="1" ht="20.25" customHeight="1" x14ac:dyDescent="0.25">
      <c r="A15" s="6" t="s">
        <v>190</v>
      </c>
      <c r="B15" s="217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46"/>
    </row>
    <row r="16" spans="1:38" s="29" customFormat="1" ht="20.25" customHeight="1" x14ac:dyDescent="0.25">
      <c r="A16" s="6" t="s">
        <v>191</v>
      </c>
      <c r="B16" s="217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46"/>
    </row>
    <row r="17" spans="1:38" s="29" customFormat="1" ht="20.25" customHeight="1" x14ac:dyDescent="0.25">
      <c r="A17" s="11" t="s">
        <v>174</v>
      </c>
      <c r="B17" s="81">
        <v>11</v>
      </c>
      <c r="C17" s="35">
        <v>0</v>
      </c>
      <c r="D17" s="35"/>
      <c r="E17" s="35">
        <v>0</v>
      </c>
      <c r="F17" s="35"/>
      <c r="G17" s="35">
        <v>0</v>
      </c>
      <c r="H17" s="35"/>
      <c r="I17" s="35">
        <f>'Equity 10'!I16</f>
        <v>-10080</v>
      </c>
      <c r="J17" s="35"/>
      <c r="K17" s="35">
        <v>0</v>
      </c>
      <c r="L17" s="35"/>
      <c r="M17" s="35">
        <v>0</v>
      </c>
      <c r="N17" s="35"/>
      <c r="O17" s="35">
        <v>0</v>
      </c>
      <c r="P17" s="35"/>
      <c r="Q17" s="35">
        <v>0</v>
      </c>
      <c r="R17" s="35"/>
      <c r="S17" s="35">
        <v>0</v>
      </c>
      <c r="T17" s="35"/>
      <c r="U17" s="35">
        <f>SUM(C17:Q17)</f>
        <v>-10080</v>
      </c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46"/>
    </row>
    <row r="18" spans="1:38" s="29" customFormat="1" ht="20.25" customHeight="1" x14ac:dyDescent="0.25">
      <c r="A18" s="6" t="s">
        <v>192</v>
      </c>
      <c r="B18" s="217"/>
      <c r="C18" s="218">
        <f>SUM(C17)</f>
        <v>0</v>
      </c>
      <c r="D18" s="20"/>
      <c r="E18" s="218">
        <f>SUM(E17)</f>
        <v>0</v>
      </c>
      <c r="F18" s="20"/>
      <c r="G18" s="218">
        <f>SUM(G17)</f>
        <v>0</v>
      </c>
      <c r="H18" s="20"/>
      <c r="I18" s="218">
        <f>SUM(I17)</f>
        <v>-10080</v>
      </c>
      <c r="J18" s="20"/>
      <c r="K18" s="218">
        <f>SUM(K17)</f>
        <v>0</v>
      </c>
      <c r="L18" s="20"/>
      <c r="M18" s="218">
        <f>SUM(M17)</f>
        <v>0</v>
      </c>
      <c r="N18" s="20"/>
      <c r="O18" s="218">
        <f>SUM(O17)</f>
        <v>0</v>
      </c>
      <c r="P18" s="20"/>
      <c r="Q18" s="218">
        <f>SUM(Q17)</f>
        <v>0</v>
      </c>
      <c r="R18" s="20"/>
      <c r="S18" s="218">
        <f>SUM(S17)</f>
        <v>0</v>
      </c>
      <c r="T18" s="20"/>
      <c r="U18" s="218">
        <f>SUM(U17)</f>
        <v>-10080</v>
      </c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46"/>
    </row>
    <row r="19" spans="1:38" s="29" customFormat="1" ht="20.25" customHeight="1" x14ac:dyDescent="0.25">
      <c r="A19" s="6" t="s">
        <v>111</v>
      </c>
      <c r="B19" s="12"/>
      <c r="C19" s="218"/>
      <c r="D19" s="20"/>
      <c r="E19" s="218"/>
      <c r="F19" s="20"/>
      <c r="G19" s="218"/>
      <c r="H19" s="20"/>
      <c r="I19" s="218"/>
      <c r="J19" s="20"/>
      <c r="K19" s="218"/>
      <c r="L19" s="20"/>
      <c r="M19" s="218"/>
      <c r="N19" s="20"/>
      <c r="O19" s="218"/>
      <c r="P19" s="20"/>
      <c r="Q19" s="218"/>
      <c r="R19" s="20"/>
      <c r="S19" s="218"/>
      <c r="T19" s="20"/>
      <c r="U19" s="218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46"/>
    </row>
    <row r="20" spans="1:38" s="29" customFormat="1" ht="17.399999999999999" customHeight="1" x14ac:dyDescent="0.25">
      <c r="A20" s="83" t="s">
        <v>145</v>
      </c>
      <c r="B20" s="81">
        <v>2</v>
      </c>
      <c r="C20" s="35">
        <v>0</v>
      </c>
      <c r="D20" s="35"/>
      <c r="E20" s="35">
        <v>0</v>
      </c>
      <c r="F20" s="35"/>
      <c r="G20" s="35">
        <v>0</v>
      </c>
      <c r="H20" s="35"/>
      <c r="I20" s="35">
        <f>'PL 6M'!F31</f>
        <v>-468903</v>
      </c>
      <c r="J20" s="35"/>
      <c r="K20" s="35">
        <v>0</v>
      </c>
      <c r="L20" s="35"/>
      <c r="M20" s="35">
        <v>0</v>
      </c>
      <c r="N20" s="35"/>
      <c r="O20" s="35">
        <v>0</v>
      </c>
      <c r="P20" s="35"/>
      <c r="Q20" s="35">
        <v>0</v>
      </c>
      <c r="R20" s="35"/>
      <c r="S20" s="35">
        <f>SUM(K20:Q20)</f>
        <v>0</v>
      </c>
      <c r="T20" s="35">
        <v>1</v>
      </c>
      <c r="U20" s="35">
        <f>SUM(C20:Q20)</f>
        <v>-468903</v>
      </c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46"/>
    </row>
    <row r="21" spans="1:38" s="29" customFormat="1" ht="17.399999999999999" customHeight="1" x14ac:dyDescent="0.25">
      <c r="A21" s="83" t="s">
        <v>125</v>
      </c>
      <c r="B21" s="12"/>
      <c r="C21" s="35">
        <v>0</v>
      </c>
      <c r="D21" s="35"/>
      <c r="E21" s="35">
        <v>0</v>
      </c>
      <c r="F21" s="35"/>
      <c r="G21" s="35">
        <v>0</v>
      </c>
      <c r="H21" s="35"/>
      <c r="I21" s="35">
        <v>0</v>
      </c>
      <c r="J21" s="35"/>
      <c r="K21" s="35">
        <f>'PL 6M'!F58+'PL 6M'!F62</f>
        <v>349638</v>
      </c>
      <c r="L21" s="35"/>
      <c r="M21" s="35">
        <f>'PL 6M'!F53</f>
        <v>-86982</v>
      </c>
      <c r="N21" s="35"/>
      <c r="O21" s="35">
        <f>'PL 6M'!F60</f>
        <v>-5979</v>
      </c>
      <c r="P21" s="35">
        <v>0</v>
      </c>
      <c r="Q21" s="35">
        <v>0</v>
      </c>
      <c r="R21" s="35"/>
      <c r="S21" s="35">
        <f>SUM(K21:Q21)</f>
        <v>256677</v>
      </c>
      <c r="T21" s="35">
        <v>2</v>
      </c>
      <c r="U21" s="35">
        <f>SUM(C21:Q21)</f>
        <v>256677</v>
      </c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46"/>
    </row>
    <row r="22" spans="1:38" s="29" customFormat="1" ht="17.399999999999999" customHeight="1" x14ac:dyDescent="0.25">
      <c r="A22" s="189" t="s">
        <v>195</v>
      </c>
      <c r="B22" s="8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46"/>
    </row>
    <row r="23" spans="1:38" s="29" customFormat="1" ht="17.399999999999999" customHeight="1" x14ac:dyDescent="0.25">
      <c r="A23" s="189" t="s">
        <v>196</v>
      </c>
      <c r="B23" s="81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46"/>
    </row>
    <row r="24" spans="1:38" s="29" customFormat="1" ht="16.95" customHeight="1" x14ac:dyDescent="0.25">
      <c r="A24" s="189" t="s">
        <v>197</v>
      </c>
      <c r="B24" s="81">
        <v>5</v>
      </c>
      <c r="C24" s="155">
        <v>0</v>
      </c>
      <c r="D24" s="35"/>
      <c r="E24" s="155">
        <v>0</v>
      </c>
      <c r="F24" s="35"/>
      <c r="G24" s="155">
        <v>0</v>
      </c>
      <c r="H24" s="35"/>
      <c r="I24" s="155">
        <v>0</v>
      </c>
      <c r="J24" s="35"/>
      <c r="K24" s="155">
        <f>'Equity 10'!I23</f>
        <v>536464</v>
      </c>
      <c r="L24" s="35"/>
      <c r="M24" s="155">
        <f>'Equity 10'!K23</f>
        <v>-536464</v>
      </c>
      <c r="N24" s="35"/>
      <c r="O24" s="155">
        <v>0</v>
      </c>
      <c r="P24" s="35">
        <v>0</v>
      </c>
      <c r="Q24" s="155">
        <v>0</v>
      </c>
      <c r="R24" s="35"/>
      <c r="S24" s="155">
        <f>SUM(K24:Q24)</f>
        <v>0</v>
      </c>
      <c r="T24" s="35">
        <v>2</v>
      </c>
      <c r="U24" s="155">
        <f>SUM(C24:Q24)</f>
        <v>0</v>
      </c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46"/>
    </row>
    <row r="25" spans="1:38" s="29" customFormat="1" ht="20.25" customHeight="1" x14ac:dyDescent="0.25">
      <c r="A25" s="45" t="s">
        <v>114</v>
      </c>
      <c r="B25" s="12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15"/>
      <c r="W25" s="15"/>
      <c r="X25" s="93"/>
      <c r="Y25" s="93"/>
      <c r="Z25" s="93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46"/>
    </row>
    <row r="26" spans="1:38" s="29" customFormat="1" ht="20.25" customHeight="1" x14ac:dyDescent="0.25">
      <c r="A26" s="45" t="s">
        <v>115</v>
      </c>
      <c r="B26" s="12"/>
      <c r="C26" s="20">
        <f>SUM(C20:C24)</f>
        <v>0</v>
      </c>
      <c r="D26" s="20"/>
      <c r="E26" s="20">
        <f>SUM(E20:E24)</f>
        <v>0</v>
      </c>
      <c r="F26" s="20"/>
      <c r="G26" s="20">
        <f>SUM(G20:G24)</f>
        <v>0</v>
      </c>
      <c r="H26" s="20"/>
      <c r="I26" s="20">
        <f>SUM(I20:I24)</f>
        <v>-468903</v>
      </c>
      <c r="J26" s="20"/>
      <c r="K26" s="20">
        <f>SUM(K20:K24)</f>
        <v>886102</v>
      </c>
      <c r="L26" s="20"/>
      <c r="M26" s="20">
        <f>SUM(M20:M24)</f>
        <v>-623446</v>
      </c>
      <c r="N26" s="20"/>
      <c r="O26" s="20">
        <f>SUM(O20:O24)</f>
        <v>-5979</v>
      </c>
      <c r="P26" s="20"/>
      <c r="Q26" s="20">
        <f>SUM(Q20:Q24)</f>
        <v>0</v>
      </c>
      <c r="R26" s="20"/>
      <c r="S26" s="20">
        <f>SUM(S20:S24)</f>
        <v>256677</v>
      </c>
      <c r="T26" s="20"/>
      <c r="U26" s="20">
        <f>SUM(U20:U24)</f>
        <v>-212226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46"/>
    </row>
    <row r="27" spans="1:38" s="29" customFormat="1" ht="20.25" customHeight="1" thickBot="1" x14ac:dyDescent="0.3">
      <c r="A27" s="6" t="s">
        <v>181</v>
      </c>
      <c r="B27" s="12"/>
      <c r="C27" s="133">
        <f>C14+C26+C18</f>
        <v>201600</v>
      </c>
      <c r="D27" s="20"/>
      <c r="E27" s="133">
        <f>E14+E26+E18</f>
        <v>20160</v>
      </c>
      <c r="F27" s="20"/>
      <c r="G27" s="133">
        <f>G14+G26+G18</f>
        <v>2500000</v>
      </c>
      <c r="H27" s="20"/>
      <c r="I27" s="133">
        <f>I14+I26+I18</f>
        <v>21294648</v>
      </c>
      <c r="J27" s="20"/>
      <c r="K27" s="133">
        <f>K14+K26+K18</f>
        <v>1822280</v>
      </c>
      <c r="L27" s="20"/>
      <c r="M27" s="133">
        <f>M14+M26+M18</f>
        <v>-1983376</v>
      </c>
      <c r="N27" s="20"/>
      <c r="O27" s="133">
        <f>O14+O26+O18</f>
        <v>-50645</v>
      </c>
      <c r="P27" s="20"/>
      <c r="Q27" s="133">
        <f>Q14+Q26+Q18</f>
        <v>-5226</v>
      </c>
      <c r="R27" s="20"/>
      <c r="S27" s="133">
        <f>S14+S26+S18</f>
        <v>-216967</v>
      </c>
      <c r="T27" s="20"/>
      <c r="U27" s="133">
        <f>U14+U26+U18</f>
        <v>23799441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46"/>
    </row>
    <row r="28" spans="1:38" ht="13.8" customHeight="1" thickTop="1" x14ac:dyDescent="0.25">
      <c r="A28" s="24"/>
      <c r="B28" s="29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134"/>
      <c r="N28" s="95"/>
      <c r="O28" s="134"/>
      <c r="P28" s="95"/>
      <c r="Q28" s="134"/>
      <c r="R28" s="95"/>
      <c r="S28" s="95"/>
      <c r="T28" s="95"/>
      <c r="U28" s="95"/>
      <c r="V28" s="95"/>
      <c r="W28" s="95"/>
      <c r="X28" s="95"/>
      <c r="Y28" s="95"/>
    </row>
    <row r="29" spans="1:38" ht="16.95" customHeight="1" x14ac:dyDescent="0.25">
      <c r="A29" s="6" t="s">
        <v>179</v>
      </c>
      <c r="B29" s="29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134"/>
      <c r="N29" s="95"/>
      <c r="O29" s="134"/>
      <c r="P29" s="95"/>
      <c r="Q29" s="134"/>
      <c r="R29" s="95"/>
      <c r="S29" s="95"/>
      <c r="T29" s="95"/>
      <c r="U29" s="95"/>
      <c r="V29" s="95"/>
      <c r="W29" s="95"/>
      <c r="X29" s="95"/>
      <c r="Y29" s="95"/>
    </row>
    <row r="30" spans="1:38" s="29" customFormat="1" ht="20.25" customHeight="1" x14ac:dyDescent="0.25">
      <c r="A30" s="6" t="s">
        <v>135</v>
      </c>
      <c r="B30" s="41"/>
      <c r="C30" s="20">
        <f>C27</f>
        <v>201600</v>
      </c>
      <c r="D30" s="20"/>
      <c r="E30" s="20">
        <f>E27</f>
        <v>20160</v>
      </c>
      <c r="F30" s="20"/>
      <c r="G30" s="20">
        <f>G27</f>
        <v>2500000</v>
      </c>
      <c r="H30" s="20"/>
      <c r="I30" s="20">
        <v>22523616</v>
      </c>
      <c r="J30" s="20"/>
      <c r="K30" s="20">
        <v>2014738</v>
      </c>
      <c r="L30" s="20"/>
      <c r="M30" s="20">
        <v>-1330198</v>
      </c>
      <c r="N30" s="20"/>
      <c r="O30" s="20">
        <v>104407</v>
      </c>
      <c r="P30" s="20"/>
      <c r="Q30" s="20">
        <v>6338</v>
      </c>
      <c r="R30" s="20"/>
      <c r="S30" s="20">
        <f>SUM(K30:Q30)</f>
        <v>795285</v>
      </c>
      <c r="T30" s="20">
        <v>2</v>
      </c>
      <c r="U30" s="20">
        <f>SUM(C30:Q30)</f>
        <v>26040661</v>
      </c>
      <c r="V30" s="35"/>
      <c r="W30" s="48"/>
      <c r="X30" s="49"/>
      <c r="Y30" s="48"/>
      <c r="Z30" s="70"/>
      <c r="AA30" s="48"/>
      <c r="AB30" s="70"/>
      <c r="AC30" s="48"/>
      <c r="AD30" s="70"/>
      <c r="AE30" s="48"/>
      <c r="AF30" s="71"/>
      <c r="AG30" s="35"/>
      <c r="AH30" s="72"/>
      <c r="AI30" s="35"/>
      <c r="AJ30" s="35"/>
      <c r="AK30" s="35"/>
      <c r="AL30" s="35"/>
    </row>
    <row r="31" spans="1:38" s="29" customFormat="1" ht="20.25" customHeight="1" x14ac:dyDescent="0.25">
      <c r="A31" s="6" t="s">
        <v>190</v>
      </c>
      <c r="B31" s="217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46"/>
    </row>
    <row r="32" spans="1:38" s="29" customFormat="1" ht="20.25" customHeight="1" x14ac:dyDescent="0.25">
      <c r="A32" s="6" t="s">
        <v>191</v>
      </c>
      <c r="B32" s="217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46"/>
    </row>
    <row r="33" spans="1:38" s="29" customFormat="1" ht="20.25" customHeight="1" x14ac:dyDescent="0.25">
      <c r="A33" s="11" t="s">
        <v>174</v>
      </c>
      <c r="B33" s="81">
        <v>11</v>
      </c>
      <c r="C33" s="35">
        <v>0</v>
      </c>
      <c r="D33" s="35"/>
      <c r="E33" s="35">
        <v>0</v>
      </c>
      <c r="F33" s="35"/>
      <c r="G33" s="35">
        <v>0</v>
      </c>
      <c r="H33" s="35"/>
      <c r="I33" s="35">
        <f>I17</f>
        <v>-10080</v>
      </c>
      <c r="J33" s="35"/>
      <c r="K33" s="35">
        <v>0</v>
      </c>
      <c r="L33" s="35"/>
      <c r="M33" s="35">
        <v>0</v>
      </c>
      <c r="N33" s="35"/>
      <c r="O33" s="35">
        <v>0</v>
      </c>
      <c r="P33" s="35"/>
      <c r="Q33" s="35">
        <v>0</v>
      </c>
      <c r="R33" s="35"/>
      <c r="S33" s="35">
        <v>0</v>
      </c>
      <c r="T33" s="35"/>
      <c r="U33" s="35">
        <f>SUM(C33:Q33)</f>
        <v>-10080</v>
      </c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46"/>
    </row>
    <row r="34" spans="1:38" s="29" customFormat="1" ht="20.25" customHeight="1" x14ac:dyDescent="0.25">
      <c r="A34" s="6" t="s">
        <v>192</v>
      </c>
      <c r="B34" s="217"/>
      <c r="C34" s="219">
        <f>SUM(C33)</f>
        <v>0</v>
      </c>
      <c r="D34" s="20"/>
      <c r="E34" s="219">
        <f>SUM(E33)</f>
        <v>0</v>
      </c>
      <c r="F34" s="20"/>
      <c r="G34" s="219">
        <f>SUM(G33)</f>
        <v>0</v>
      </c>
      <c r="H34" s="20"/>
      <c r="I34" s="219">
        <f>SUM(I33)</f>
        <v>-10080</v>
      </c>
      <c r="J34" s="20"/>
      <c r="K34" s="219">
        <f>SUM(K33)</f>
        <v>0</v>
      </c>
      <c r="L34" s="20"/>
      <c r="M34" s="219">
        <f>SUM(M33)</f>
        <v>0</v>
      </c>
      <c r="N34" s="20"/>
      <c r="O34" s="219">
        <f>SUM(O33)</f>
        <v>0</v>
      </c>
      <c r="P34" s="20"/>
      <c r="Q34" s="219">
        <f>SUM(Q33)</f>
        <v>0</v>
      </c>
      <c r="R34" s="20"/>
      <c r="S34" s="219">
        <f>SUM(S33)</f>
        <v>0</v>
      </c>
      <c r="T34" s="20"/>
      <c r="U34" s="219">
        <f>SUM(U33)</f>
        <v>-10080</v>
      </c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46"/>
    </row>
    <row r="35" spans="1:38" s="29" customFormat="1" ht="20.25" customHeight="1" x14ac:dyDescent="0.25">
      <c r="A35" s="45" t="s">
        <v>111</v>
      </c>
      <c r="B35" s="41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35"/>
      <c r="W35" s="48"/>
      <c r="X35" s="49"/>
      <c r="Y35" s="48"/>
      <c r="Z35" s="70"/>
      <c r="AA35" s="48"/>
      <c r="AB35" s="70"/>
      <c r="AC35" s="48"/>
      <c r="AD35" s="70"/>
      <c r="AE35" s="48"/>
      <c r="AF35" s="71"/>
      <c r="AG35" s="35"/>
      <c r="AH35" s="72"/>
      <c r="AI35" s="35"/>
      <c r="AJ35" s="35"/>
      <c r="AK35" s="35"/>
      <c r="AL35" s="35"/>
    </row>
    <row r="36" spans="1:38" s="29" customFormat="1" ht="18" customHeight="1" x14ac:dyDescent="0.25">
      <c r="A36" s="83" t="s">
        <v>136</v>
      </c>
      <c r="B36" s="41"/>
      <c r="C36" s="53">
        <v>0</v>
      </c>
      <c r="D36" s="135"/>
      <c r="E36" s="53">
        <v>0</v>
      </c>
      <c r="F36" s="53"/>
      <c r="G36" s="53">
        <v>0</v>
      </c>
      <c r="H36" s="53">
        <f>ROUND(AA36/1000,0)</f>
        <v>0</v>
      </c>
      <c r="I36" s="53">
        <f>'PL 6M'!D31</f>
        <v>2474671</v>
      </c>
      <c r="J36" s="53">
        <f>ROUND(AC36/1000,0)</f>
        <v>0</v>
      </c>
      <c r="K36" s="53">
        <v>0</v>
      </c>
      <c r="L36" s="53">
        <f>ROUND(AE36/1000,0)</f>
        <v>0</v>
      </c>
      <c r="M36" s="53">
        <v>0</v>
      </c>
      <c r="N36" s="53">
        <f>ROUND(AE36/1000,0)</f>
        <v>0</v>
      </c>
      <c r="O36" s="53">
        <v>0</v>
      </c>
      <c r="P36" s="53">
        <f>ROUND(AE36/1000,0)</f>
        <v>0</v>
      </c>
      <c r="Q36" s="53">
        <v>0</v>
      </c>
      <c r="R36" s="53">
        <f>ROUND(AG36/1000,0)</f>
        <v>0</v>
      </c>
      <c r="S36" s="35">
        <f>SUM(K36:M36)</f>
        <v>0</v>
      </c>
      <c r="T36" s="53">
        <f>ROUND(AI36/1000,0)</f>
        <v>0</v>
      </c>
      <c r="U36" s="35">
        <f>SUM(C36:Q36)</f>
        <v>2474671</v>
      </c>
      <c r="V36" s="53">
        <f>ROUND(AK36/1000,0)</f>
        <v>0</v>
      </c>
      <c r="W36" s="54"/>
      <c r="X36" s="99"/>
      <c r="Y36" s="84"/>
      <c r="Z36" s="99"/>
      <c r="AA36" s="54"/>
      <c r="AB36" s="99"/>
      <c r="AC36" s="54"/>
      <c r="AD36" s="99"/>
      <c r="AE36" s="84"/>
      <c r="AF36" s="53"/>
      <c r="AG36" s="84"/>
      <c r="AH36" s="53"/>
      <c r="AI36" s="84"/>
      <c r="AJ36" s="92"/>
      <c r="AK36" s="84"/>
      <c r="AL36" s="53"/>
    </row>
    <row r="37" spans="1:38" s="29" customFormat="1" ht="18" customHeight="1" x14ac:dyDescent="0.25">
      <c r="A37" s="83" t="s">
        <v>125</v>
      </c>
      <c r="B37" s="41"/>
      <c r="C37" s="34">
        <v>0</v>
      </c>
      <c r="D37" s="135"/>
      <c r="E37" s="34">
        <v>0</v>
      </c>
      <c r="F37" s="53"/>
      <c r="G37" s="34">
        <v>0</v>
      </c>
      <c r="H37" s="53">
        <f>ROUND(AA37/1000,0)</f>
        <v>0</v>
      </c>
      <c r="I37" s="34">
        <v>0</v>
      </c>
      <c r="J37" s="53"/>
      <c r="K37" s="34">
        <f>'PL 6M'!D58+'PL 6M'!D62</f>
        <v>604373</v>
      </c>
      <c r="L37" s="53"/>
      <c r="M37" s="34">
        <f>'PL 6M'!D51</f>
        <v>190277</v>
      </c>
      <c r="N37" s="53"/>
      <c r="O37" s="34">
        <f>'PL 6M'!D60</f>
        <v>-75770</v>
      </c>
      <c r="P37" s="53"/>
      <c r="Q37" s="34">
        <v>0</v>
      </c>
      <c r="R37" s="53"/>
      <c r="S37" s="155">
        <f>SUM(K37:Q37)</f>
        <v>718880</v>
      </c>
      <c r="T37" s="53"/>
      <c r="U37" s="155">
        <f>SUM(C37:Q37)</f>
        <v>718880</v>
      </c>
      <c r="V37" s="53"/>
      <c r="W37" s="54"/>
      <c r="X37" s="99"/>
      <c r="Y37" s="84"/>
      <c r="Z37" s="99"/>
      <c r="AA37" s="54"/>
      <c r="AB37" s="99"/>
      <c r="AC37" s="54"/>
      <c r="AD37" s="99"/>
      <c r="AE37" s="84"/>
      <c r="AF37" s="53"/>
      <c r="AG37" s="84"/>
      <c r="AH37" s="53"/>
      <c r="AI37" s="84"/>
      <c r="AJ37" s="92"/>
      <c r="AK37" s="84"/>
      <c r="AL37" s="53"/>
    </row>
    <row r="38" spans="1:38" s="29" customFormat="1" ht="20.25" customHeight="1" x14ac:dyDescent="0.25">
      <c r="A38" s="45" t="s">
        <v>114</v>
      </c>
      <c r="B38" s="41"/>
      <c r="C38" s="92"/>
      <c r="D38" s="135"/>
      <c r="E38" s="92"/>
      <c r="F38" s="35"/>
      <c r="G38" s="92"/>
      <c r="H38" s="135"/>
      <c r="I38" s="92"/>
      <c r="J38" s="135"/>
      <c r="K38" s="92"/>
      <c r="L38" s="35"/>
      <c r="M38" s="53"/>
      <c r="N38" s="35"/>
      <c r="O38" s="53"/>
      <c r="P38" s="35"/>
      <c r="Q38" s="53"/>
      <c r="R38" s="35"/>
      <c r="S38" s="35"/>
      <c r="T38" s="35"/>
      <c r="U38" s="35"/>
      <c r="V38" s="101"/>
      <c r="W38" s="54"/>
      <c r="X38" s="99"/>
      <c r="Y38" s="84"/>
      <c r="Z38" s="99"/>
      <c r="AA38" s="54"/>
      <c r="AB38" s="99"/>
      <c r="AC38" s="54"/>
      <c r="AD38" s="99"/>
      <c r="AE38" s="84"/>
      <c r="AF38" s="53"/>
      <c r="AG38" s="84"/>
      <c r="AH38" s="53"/>
      <c r="AI38" s="84"/>
      <c r="AJ38" s="92"/>
      <c r="AK38" s="84"/>
      <c r="AL38" s="53"/>
    </row>
    <row r="39" spans="1:38" s="29" customFormat="1" ht="20.25" customHeight="1" x14ac:dyDescent="0.25">
      <c r="A39" s="45" t="s">
        <v>115</v>
      </c>
      <c r="B39" s="41"/>
      <c r="C39" s="102">
        <f>SUM(C36:C37)</f>
        <v>0</v>
      </c>
      <c r="D39" s="162"/>
      <c r="E39" s="102">
        <f>SUM(E36:E37)</f>
        <v>0</v>
      </c>
      <c r="F39" s="163"/>
      <c r="G39" s="102">
        <f>SUM(G36:G37)</f>
        <v>0</v>
      </c>
      <c r="H39" s="76"/>
      <c r="I39" s="102">
        <f>SUM(I36:I37)</f>
        <v>2474671</v>
      </c>
      <c r="J39" s="162"/>
      <c r="K39" s="102">
        <f>SUM(K36:K37)</f>
        <v>604373</v>
      </c>
      <c r="L39" s="163"/>
      <c r="M39" s="102">
        <f>SUM(M36:M37)</f>
        <v>190277</v>
      </c>
      <c r="N39" s="163"/>
      <c r="O39" s="102">
        <f>SUM(O36:O37)</f>
        <v>-75770</v>
      </c>
      <c r="P39" s="163"/>
      <c r="Q39" s="102">
        <f>SUM(Q36:Q37)</f>
        <v>0</v>
      </c>
      <c r="R39" s="163"/>
      <c r="S39" s="102">
        <f>SUM(S36:S37)</f>
        <v>718880</v>
      </c>
      <c r="T39" s="163"/>
      <c r="U39" s="102">
        <f>SUM(U36:U37)</f>
        <v>3193551</v>
      </c>
      <c r="V39" s="101"/>
      <c r="W39" s="54"/>
      <c r="X39" s="99"/>
      <c r="Y39" s="84"/>
      <c r="Z39" s="99"/>
      <c r="AA39" s="54"/>
      <c r="AB39" s="99"/>
      <c r="AC39" s="54"/>
      <c r="AD39" s="99"/>
      <c r="AE39" s="84"/>
      <c r="AF39" s="53"/>
      <c r="AG39" s="84"/>
      <c r="AH39" s="53"/>
      <c r="AI39" s="84"/>
      <c r="AJ39" s="92"/>
      <c r="AK39" s="84"/>
      <c r="AL39" s="53"/>
    </row>
    <row r="40" spans="1:38" s="73" customFormat="1" ht="20.25" customHeight="1" thickBot="1" x14ac:dyDescent="0.3">
      <c r="A40" s="45" t="s">
        <v>180</v>
      </c>
      <c r="B40" s="41"/>
      <c r="C40" s="67">
        <f>C30+C39+C34</f>
        <v>201600</v>
      </c>
      <c r="D40" s="66"/>
      <c r="E40" s="67">
        <f>E30+E39+E34</f>
        <v>20160</v>
      </c>
      <c r="F40" s="66"/>
      <c r="G40" s="67">
        <f>G30+G39+G34</f>
        <v>2500000</v>
      </c>
      <c r="H40" s="21"/>
      <c r="I40" s="67">
        <f>I30+I39+I34</f>
        <v>24988207</v>
      </c>
      <c r="J40" s="66"/>
      <c r="K40" s="67">
        <f>K30+K39+K34</f>
        <v>2619111</v>
      </c>
      <c r="L40" s="66"/>
      <c r="M40" s="67">
        <f>M30+M39+M34</f>
        <v>-1139921</v>
      </c>
      <c r="N40" s="66"/>
      <c r="O40" s="67">
        <f>O30+O39+O34</f>
        <v>28637</v>
      </c>
      <c r="P40" s="66"/>
      <c r="Q40" s="67">
        <f>Q30+Q39+Q34</f>
        <v>6338</v>
      </c>
      <c r="R40" s="66"/>
      <c r="S40" s="67">
        <f>S30+S39+S34</f>
        <v>1514165</v>
      </c>
      <c r="T40" s="21"/>
      <c r="U40" s="67">
        <f>U30+U39+U34</f>
        <v>29224132</v>
      </c>
      <c r="V40" s="66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</row>
    <row r="41" spans="1:38" ht="20.25" customHeight="1" thickTop="1" x14ac:dyDescent="0.25">
      <c r="A41" s="45"/>
      <c r="B41" s="29"/>
      <c r="C41" s="56"/>
      <c r="D41" s="56"/>
      <c r="E41" s="56"/>
      <c r="F41" s="57"/>
      <c r="G41" s="56"/>
      <c r="H41" s="57"/>
      <c r="I41" s="226"/>
      <c r="J41" s="227"/>
      <c r="K41" s="226"/>
      <c r="L41" s="227"/>
      <c r="M41" s="228"/>
      <c r="N41" s="227"/>
      <c r="O41" s="228"/>
      <c r="P41" s="227"/>
      <c r="Q41" s="228"/>
      <c r="R41" s="227"/>
      <c r="S41" s="227"/>
      <c r="T41" s="227"/>
      <c r="U41" s="227"/>
      <c r="V41" s="57"/>
      <c r="W41" s="55"/>
      <c r="X41" s="107"/>
      <c r="Y41" s="55"/>
    </row>
    <row r="42" spans="1:38" ht="20.25" customHeight="1" x14ac:dyDescent="0.25">
      <c r="I42" s="134"/>
      <c r="K42" s="134"/>
      <c r="S42" s="134"/>
      <c r="U42" s="134"/>
    </row>
    <row r="43" spans="1:38" ht="20.25" customHeight="1" x14ac:dyDescent="0.25">
      <c r="S43" s="134"/>
    </row>
    <row r="45" spans="1:38" ht="20.25" customHeight="1" x14ac:dyDescent="0.25">
      <c r="S45" s="165"/>
    </row>
    <row r="55" spans="4:8" ht="20.25" customHeight="1" x14ac:dyDescent="0.25">
      <c r="D55" s="5">
        <f>SUM(D51:D54)</f>
        <v>0</v>
      </c>
      <c r="H55" s="5">
        <f>SUM(H51:H54)</f>
        <v>0</v>
      </c>
    </row>
  </sheetData>
  <mergeCells count="7">
    <mergeCell ref="K4:S4"/>
    <mergeCell ref="C10:U10"/>
    <mergeCell ref="C3:V3"/>
    <mergeCell ref="W3:AL3"/>
    <mergeCell ref="AD4:AF4"/>
    <mergeCell ref="W10:AL10"/>
    <mergeCell ref="E4:I4"/>
  </mergeCells>
  <pageMargins left="0.5" right="0.5" top="0.48" bottom="0.5" header="0.3" footer="0.5"/>
  <pageSetup paperSize="9" scale="64" firstPageNumber="9" orientation="landscape" useFirstPageNumber="1" r:id="rId1"/>
  <headerFooter>
    <oddFooter>&amp;L  The accompanying notes form an integral part of the interim financial statements.
 &amp;C
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AA44"/>
  <sheetViews>
    <sheetView view="pageBreakPreview" topLeftCell="A29" zoomScale="90" zoomScaleNormal="70" zoomScaleSheetLayoutView="90" workbookViewId="0">
      <selection activeCell="I38" sqref="I38:Q40"/>
    </sheetView>
  </sheetViews>
  <sheetFormatPr defaultColWidth="9.21875" defaultRowHeight="20.25" customHeight="1" x14ac:dyDescent="0.25"/>
  <cols>
    <col min="1" max="1" width="51.6640625" style="5" customWidth="1"/>
    <col min="2" max="2" width="5.88671875" style="5" customWidth="1"/>
    <col min="3" max="3" width="14.44140625" style="5" customWidth="1"/>
    <col min="4" max="4" width="1.44140625" style="5" customWidth="1"/>
    <col min="5" max="5" width="14" style="5" customWidth="1"/>
    <col min="6" max="6" width="1.21875" style="5" customWidth="1"/>
    <col min="7" max="7" width="14" style="5" customWidth="1"/>
    <col min="8" max="8" width="1.5546875" style="5" customWidth="1"/>
    <col min="9" max="9" width="14.77734375" style="5" customWidth="1"/>
    <col min="10" max="10" width="1.5546875" style="5" customWidth="1"/>
    <col min="11" max="11" width="23.21875" style="5" bestFit="1" customWidth="1"/>
    <col min="12" max="12" width="1.44140625" style="5" customWidth="1"/>
    <col min="13" max="13" width="14.5546875" style="5" bestFit="1" customWidth="1"/>
    <col min="14" max="14" width="1.44140625" style="5" customWidth="1"/>
    <col min="15" max="15" width="14.5546875" style="5" customWidth="1"/>
    <col min="16" max="16" width="1.44140625" style="5" customWidth="1"/>
    <col min="17" max="17" width="12.88671875" style="106" customWidth="1"/>
    <col min="18" max="18" width="1.44140625" style="106" customWidth="1"/>
    <col min="19" max="19" width="13.5546875" style="106" customWidth="1"/>
    <col min="20" max="20" width="1.21875" style="106" customWidth="1"/>
    <col min="21" max="21" width="15" style="106" bestFit="1" customWidth="1"/>
    <col min="22" max="22" width="1.5546875" style="106" customWidth="1"/>
    <col min="23" max="23" width="13.44140625" style="106" bestFit="1" customWidth="1"/>
    <col min="24" max="24" width="1.5546875" style="106" customWidth="1"/>
    <col min="25" max="25" width="14.5546875" style="106" bestFit="1" customWidth="1"/>
    <col min="26" max="26" width="1.44140625" style="106" customWidth="1"/>
    <col min="27" max="27" width="14.5546875" style="106" bestFit="1" customWidth="1"/>
    <col min="28" max="16384" width="9.21875" style="106"/>
  </cols>
  <sheetData>
    <row r="1" spans="1:27" ht="20.25" customHeight="1" x14ac:dyDescent="0.25">
      <c r="A1" s="16" t="s">
        <v>59</v>
      </c>
      <c r="Q1" s="55"/>
      <c r="R1" s="55"/>
      <c r="S1" s="55"/>
      <c r="T1" s="55"/>
      <c r="U1" s="57"/>
      <c r="V1" s="55"/>
      <c r="W1" s="57"/>
      <c r="X1" s="55"/>
      <c r="Y1" s="55"/>
      <c r="Z1" s="107"/>
      <c r="AA1" s="55"/>
    </row>
    <row r="2" spans="1:27" s="73" customFormat="1" ht="20.25" customHeight="1" x14ac:dyDescent="0.25">
      <c r="A2" s="122" t="s">
        <v>56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2"/>
      <c r="S2" s="59"/>
      <c r="U2" s="59"/>
      <c r="V2" s="59"/>
      <c r="W2" s="59"/>
      <c r="X2" s="59"/>
      <c r="Y2" s="59"/>
      <c r="Z2" s="59"/>
      <c r="AA2" s="95"/>
    </row>
    <row r="3" spans="1:27" ht="9.4499999999999993" customHeight="1" x14ac:dyDescent="0.25">
      <c r="A3" s="122"/>
      <c r="B3" s="106"/>
    </row>
    <row r="4" spans="1:27" s="73" customFormat="1" ht="20.25" customHeight="1" x14ac:dyDescent="0.25">
      <c r="B4" s="54"/>
      <c r="C4" s="231" t="s">
        <v>17</v>
      </c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8"/>
      <c r="S4" s="28"/>
      <c r="T4" s="28"/>
      <c r="U4" s="28"/>
      <c r="V4" s="28"/>
      <c r="W4" s="28"/>
      <c r="X4" s="28"/>
      <c r="Y4" s="28"/>
      <c r="Z4" s="28"/>
      <c r="AA4" s="28"/>
    </row>
    <row r="5" spans="1:27" s="73" customFormat="1" ht="20.25" customHeight="1" x14ac:dyDescent="0.25">
      <c r="B5" s="54"/>
      <c r="C5" s="14"/>
      <c r="D5" s="14"/>
      <c r="E5" s="243" t="s">
        <v>55</v>
      </c>
      <c r="F5" s="243"/>
      <c r="G5" s="243"/>
      <c r="H5" s="243"/>
      <c r="I5" s="243"/>
      <c r="J5" s="14"/>
      <c r="K5" s="239" t="s">
        <v>101</v>
      </c>
      <c r="L5" s="239"/>
      <c r="M5" s="239"/>
      <c r="N5" s="239"/>
      <c r="O5" s="239"/>
      <c r="P5" s="153"/>
      <c r="Q5" s="14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s="73" customFormat="1" ht="17.399999999999999" customHeight="1" x14ac:dyDescent="0.25">
      <c r="B6" s="54"/>
      <c r="C6" s="14"/>
      <c r="D6" s="14"/>
      <c r="E6" s="14"/>
      <c r="F6" s="14"/>
      <c r="G6" s="14"/>
      <c r="H6" s="14"/>
      <c r="I6" s="14"/>
      <c r="J6" s="14"/>
      <c r="K6" s="172" t="s">
        <v>108</v>
      </c>
      <c r="L6" s="14"/>
      <c r="M6" s="172"/>
      <c r="N6" s="172"/>
      <c r="O6" s="172"/>
      <c r="P6" s="14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s="73" customFormat="1" ht="17.399999999999999" customHeight="1" x14ac:dyDescent="0.25">
      <c r="B7" s="54"/>
      <c r="C7" s="14"/>
      <c r="D7" s="14"/>
      <c r="J7" s="14"/>
      <c r="K7" s="172" t="s">
        <v>99</v>
      </c>
      <c r="L7" s="106"/>
      <c r="M7" s="176" t="s">
        <v>167</v>
      </c>
      <c r="N7" s="176"/>
      <c r="O7" s="176"/>
      <c r="P7" s="106"/>
      <c r="Q7" s="50"/>
      <c r="R7" s="58"/>
      <c r="S7" s="50"/>
      <c r="T7" s="58"/>
      <c r="U7" s="50"/>
      <c r="V7" s="58"/>
      <c r="W7" s="50"/>
      <c r="Y7" s="95"/>
      <c r="Z7" s="95"/>
      <c r="AA7" s="95"/>
    </row>
    <row r="8" spans="1:27" s="73" customFormat="1" ht="17.399999999999999" customHeight="1" x14ac:dyDescent="0.25">
      <c r="A8" s="54"/>
      <c r="B8" s="17"/>
      <c r="C8" s="3" t="s">
        <v>3</v>
      </c>
      <c r="D8" s="3"/>
      <c r="E8" s="103"/>
      <c r="F8" s="103"/>
      <c r="G8" s="103"/>
      <c r="H8" s="14"/>
      <c r="I8" s="42"/>
      <c r="J8" s="3"/>
      <c r="K8" s="172" t="s">
        <v>100</v>
      </c>
      <c r="L8" s="54"/>
      <c r="M8" s="176" t="s">
        <v>132</v>
      </c>
      <c r="N8" s="176"/>
      <c r="O8" s="176" t="s">
        <v>69</v>
      </c>
      <c r="P8" s="54"/>
      <c r="Q8" s="40"/>
      <c r="R8" s="58"/>
      <c r="S8" s="50"/>
      <c r="T8" s="58"/>
      <c r="U8" s="50"/>
      <c r="V8" s="45"/>
      <c r="W8" s="50"/>
      <c r="X8" s="95"/>
      <c r="Y8" s="95"/>
      <c r="Z8" s="95"/>
      <c r="AA8" s="95"/>
    </row>
    <row r="9" spans="1:27" s="73" customFormat="1" ht="17.399999999999999" customHeight="1" x14ac:dyDescent="0.25">
      <c r="A9" s="54"/>
      <c r="B9" s="17"/>
      <c r="C9" s="3" t="s">
        <v>4</v>
      </c>
      <c r="D9" s="3"/>
      <c r="E9" s="39" t="s">
        <v>97</v>
      </c>
      <c r="F9" s="3"/>
      <c r="G9" s="41" t="s">
        <v>75</v>
      </c>
      <c r="H9" s="3"/>
      <c r="I9" s="40"/>
      <c r="J9" s="3"/>
      <c r="K9" s="173" t="s">
        <v>109</v>
      </c>
      <c r="L9" s="40"/>
      <c r="M9" s="173" t="s">
        <v>133</v>
      </c>
      <c r="N9" s="173"/>
      <c r="O9" s="173" t="s">
        <v>156</v>
      </c>
      <c r="P9" s="40"/>
      <c r="Q9" s="40" t="s">
        <v>2</v>
      </c>
      <c r="R9" s="110"/>
      <c r="S9" s="109"/>
      <c r="T9" s="110"/>
      <c r="U9" s="109"/>
      <c r="V9" s="110"/>
      <c r="W9" s="109"/>
      <c r="X9" s="110"/>
      <c r="Y9" s="98"/>
      <c r="Z9" s="36"/>
      <c r="AA9" s="98"/>
    </row>
    <row r="10" spans="1:27" ht="17.399999999999999" customHeight="1" x14ac:dyDescent="0.25">
      <c r="A10" s="54"/>
      <c r="B10" s="229" t="s">
        <v>7</v>
      </c>
      <c r="C10" s="17" t="s">
        <v>5</v>
      </c>
      <c r="D10" s="17"/>
      <c r="E10" s="39" t="s">
        <v>74</v>
      </c>
      <c r="F10" s="17"/>
      <c r="G10" s="41" t="s">
        <v>74</v>
      </c>
      <c r="H10" s="17"/>
      <c r="I10" s="40" t="s">
        <v>19</v>
      </c>
      <c r="J10" s="17"/>
      <c r="K10" s="172" t="s">
        <v>110</v>
      </c>
      <c r="L10" s="17"/>
      <c r="M10" s="176" t="s">
        <v>134</v>
      </c>
      <c r="N10" s="176"/>
      <c r="O10" s="176" t="s">
        <v>157</v>
      </c>
      <c r="P10" s="17"/>
      <c r="Q10" s="17" t="s">
        <v>15</v>
      </c>
      <c r="R10" s="95"/>
      <c r="S10" s="95"/>
      <c r="T10" s="95"/>
      <c r="U10" s="95"/>
      <c r="V10" s="95"/>
      <c r="W10" s="95"/>
      <c r="X10" s="95"/>
      <c r="Y10" s="95"/>
      <c r="Z10" s="95"/>
      <c r="AA10" s="95"/>
    </row>
    <row r="11" spans="1:27" s="73" customFormat="1" ht="20.25" customHeight="1" x14ac:dyDescent="0.25">
      <c r="A11" s="106"/>
      <c r="B11" s="97"/>
      <c r="C11" s="232" t="s">
        <v>45</v>
      </c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110"/>
      <c r="S11" s="109"/>
      <c r="T11" s="110"/>
      <c r="U11" s="109"/>
      <c r="V11" s="110"/>
      <c r="W11" s="109"/>
      <c r="X11" s="110"/>
      <c r="Y11" s="98"/>
      <c r="Z11" s="36"/>
      <c r="AA11" s="98"/>
    </row>
    <row r="12" spans="1:27" ht="16.95" customHeight="1" x14ac:dyDescent="0.25">
      <c r="A12" s="6" t="s">
        <v>178</v>
      </c>
      <c r="B12" s="97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</row>
    <row r="13" spans="1:27" ht="16.95" customHeight="1" x14ac:dyDescent="0.25">
      <c r="A13" s="6" t="s">
        <v>164</v>
      </c>
      <c r="B13" s="97"/>
      <c r="C13" s="36">
        <v>201600</v>
      </c>
      <c r="D13" s="36"/>
      <c r="E13" s="36">
        <v>20160</v>
      </c>
      <c r="F13" s="36"/>
      <c r="G13" s="36">
        <v>2500000</v>
      </c>
      <c r="H13" s="36"/>
      <c r="I13" s="36">
        <v>11792908</v>
      </c>
      <c r="J13" s="36"/>
      <c r="K13" s="36">
        <v>936178</v>
      </c>
      <c r="L13" s="36"/>
      <c r="M13" s="36">
        <v>-5226</v>
      </c>
      <c r="N13" s="36"/>
      <c r="O13" s="36">
        <f>SUM(K13:M13)</f>
        <v>930952</v>
      </c>
      <c r="P13" s="36"/>
      <c r="Q13" s="36">
        <f>SUM(C13:M13)</f>
        <v>15445620</v>
      </c>
      <c r="R13" s="95"/>
      <c r="S13" s="95"/>
      <c r="T13" s="95"/>
      <c r="U13" s="95"/>
      <c r="V13" s="95"/>
      <c r="W13" s="95"/>
      <c r="X13" s="95"/>
      <c r="Y13" s="95"/>
      <c r="Z13" s="95"/>
      <c r="AA13" s="95"/>
    </row>
    <row r="14" spans="1:27" ht="16.95" customHeight="1" x14ac:dyDescent="0.25">
      <c r="A14" s="6" t="s">
        <v>190</v>
      </c>
      <c r="B14" s="97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5"/>
      <c r="S14" s="95"/>
      <c r="T14" s="95"/>
      <c r="U14" s="95"/>
      <c r="V14" s="95"/>
      <c r="W14" s="95"/>
      <c r="X14" s="95"/>
      <c r="Y14" s="95"/>
      <c r="Z14" s="95"/>
      <c r="AA14" s="95"/>
    </row>
    <row r="15" spans="1:27" ht="16.95" customHeight="1" x14ac:dyDescent="0.25">
      <c r="A15" s="6" t="s">
        <v>191</v>
      </c>
      <c r="B15" s="97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95"/>
      <c r="S15" s="95"/>
      <c r="T15" s="95"/>
      <c r="U15" s="95"/>
      <c r="V15" s="95"/>
      <c r="W15" s="95"/>
      <c r="X15" s="95"/>
      <c r="Y15" s="95"/>
      <c r="Z15" s="95"/>
      <c r="AA15" s="95"/>
    </row>
    <row r="16" spans="1:27" s="73" customFormat="1" ht="17.399999999999999" customHeight="1" x14ac:dyDescent="0.25">
      <c r="A16" s="83" t="s">
        <v>174</v>
      </c>
      <c r="B16" s="229">
        <v>11</v>
      </c>
      <c r="C16" s="111">
        <v>0</v>
      </c>
      <c r="D16" s="60"/>
      <c r="E16" s="111">
        <v>0</v>
      </c>
      <c r="F16" s="60"/>
      <c r="G16" s="111">
        <v>0</v>
      </c>
      <c r="H16" s="111"/>
      <c r="I16" s="111">
        <v>-10080</v>
      </c>
      <c r="J16" s="111"/>
      <c r="K16" s="60">
        <v>0</v>
      </c>
      <c r="L16" s="60"/>
      <c r="M16" s="60">
        <v>0</v>
      </c>
      <c r="N16" s="60"/>
      <c r="O16" s="36">
        <f>SUM(K16:M16)</f>
        <v>0</v>
      </c>
      <c r="P16" s="111"/>
      <c r="Q16" s="95">
        <f>SUM(C16:M16)</f>
        <v>-10080</v>
      </c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16.95" customHeight="1" x14ac:dyDescent="0.25">
      <c r="A17" s="6" t="s">
        <v>192</v>
      </c>
      <c r="B17" s="229"/>
      <c r="C17" s="220">
        <f>SUM(C16)</f>
        <v>0</v>
      </c>
      <c r="D17" s="36"/>
      <c r="E17" s="220">
        <f>SUM(E16)</f>
        <v>0</v>
      </c>
      <c r="F17" s="36"/>
      <c r="G17" s="220">
        <f>SUM(G16)</f>
        <v>0</v>
      </c>
      <c r="H17" s="36"/>
      <c r="I17" s="220">
        <f>SUM(I16)</f>
        <v>-10080</v>
      </c>
      <c r="J17" s="36"/>
      <c r="K17" s="220">
        <f>SUM(K16)</f>
        <v>0</v>
      </c>
      <c r="L17" s="220"/>
      <c r="M17" s="220">
        <f>SUM(M16)</f>
        <v>0</v>
      </c>
      <c r="N17" s="36"/>
      <c r="O17" s="220">
        <f>SUM(O16)</f>
        <v>0</v>
      </c>
      <c r="P17" s="36"/>
      <c r="Q17" s="220">
        <f>SUM(Q16)</f>
        <v>-10080</v>
      </c>
      <c r="R17" s="95"/>
      <c r="S17" s="95"/>
      <c r="T17" s="95"/>
      <c r="U17" s="95"/>
      <c r="V17" s="95"/>
      <c r="W17" s="95"/>
      <c r="X17" s="95"/>
      <c r="Y17" s="95"/>
      <c r="Z17" s="95"/>
      <c r="AA17" s="95"/>
    </row>
    <row r="18" spans="1:27" ht="16.95" customHeight="1" x14ac:dyDescent="0.25">
      <c r="A18" s="6" t="s">
        <v>111</v>
      </c>
      <c r="B18" s="229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</row>
    <row r="19" spans="1:27" s="73" customFormat="1" ht="17.399999999999999" customHeight="1" x14ac:dyDescent="0.25">
      <c r="A19" s="83" t="s">
        <v>136</v>
      </c>
      <c r="B19" s="229"/>
      <c r="C19" s="60">
        <v>0</v>
      </c>
      <c r="D19" s="60"/>
      <c r="E19" s="60">
        <v>0</v>
      </c>
      <c r="F19" s="60"/>
      <c r="G19" s="60">
        <v>0</v>
      </c>
      <c r="H19" s="60"/>
      <c r="I19" s="60">
        <f>'PL 6M'!J31</f>
        <v>11956</v>
      </c>
      <c r="J19" s="60"/>
      <c r="K19" s="60">
        <v>0</v>
      </c>
      <c r="L19" s="60"/>
      <c r="M19" s="60">
        <v>0</v>
      </c>
      <c r="N19" s="60"/>
      <c r="O19" s="36">
        <f>SUM(K19:M19)</f>
        <v>0</v>
      </c>
      <c r="P19" s="60"/>
      <c r="Q19" s="95">
        <f>SUM(C19:P19)</f>
        <v>11956</v>
      </c>
      <c r="R19" s="28"/>
      <c r="S19" s="28"/>
      <c r="T19" s="28"/>
      <c r="U19" s="28"/>
      <c r="V19" s="28"/>
      <c r="W19" s="28"/>
      <c r="X19" s="28"/>
      <c r="Y19" s="28"/>
      <c r="Z19" s="28"/>
      <c r="AA19" s="28"/>
    </row>
    <row r="20" spans="1:27" s="73" customFormat="1" ht="17.399999999999999" customHeight="1" x14ac:dyDescent="0.25">
      <c r="A20" s="83" t="s">
        <v>113</v>
      </c>
      <c r="B20" s="229"/>
      <c r="C20" s="111">
        <v>0</v>
      </c>
      <c r="D20" s="60"/>
      <c r="E20" s="111">
        <v>0</v>
      </c>
      <c r="F20" s="60"/>
      <c r="G20" s="111">
        <v>0</v>
      </c>
      <c r="H20" s="60"/>
      <c r="I20" s="111">
        <v>0</v>
      </c>
      <c r="J20" s="60"/>
      <c r="K20" s="111">
        <f>'PL 6M'!J64</f>
        <v>349638</v>
      </c>
      <c r="L20" s="60"/>
      <c r="M20" s="111">
        <v>0</v>
      </c>
      <c r="N20" s="111"/>
      <c r="O20" s="111">
        <f>SUM(K20:M20)</f>
        <v>349638</v>
      </c>
      <c r="P20" s="60"/>
      <c r="Q20" s="95">
        <f>SUM(C20:M20)</f>
        <v>349638</v>
      </c>
      <c r="R20" s="28"/>
      <c r="S20" s="28"/>
      <c r="T20" s="28"/>
      <c r="U20" s="28"/>
      <c r="V20" s="28"/>
      <c r="W20" s="28"/>
      <c r="X20" s="28"/>
      <c r="Y20" s="28"/>
      <c r="Z20" s="28"/>
      <c r="AA20" s="28"/>
    </row>
    <row r="21" spans="1:27" s="73" customFormat="1" ht="17.399999999999999" customHeight="1" x14ac:dyDescent="0.25">
      <c r="A21" s="221" t="s">
        <v>175</v>
      </c>
      <c r="B21" s="229"/>
      <c r="C21" s="111"/>
      <c r="D21" s="60"/>
      <c r="E21" s="111"/>
      <c r="F21" s="60"/>
      <c r="G21" s="111"/>
      <c r="H21" s="60"/>
      <c r="I21" s="111"/>
      <c r="J21" s="60"/>
      <c r="K21" s="111"/>
      <c r="L21" s="60"/>
      <c r="M21" s="111"/>
      <c r="N21" s="111"/>
      <c r="O21" s="111"/>
      <c r="P21" s="60"/>
      <c r="Q21" s="95"/>
      <c r="R21" s="28"/>
      <c r="S21" s="28"/>
      <c r="T21" s="28"/>
      <c r="U21" s="28"/>
      <c r="V21" s="28"/>
      <c r="W21" s="28"/>
      <c r="X21" s="28"/>
      <c r="Y21" s="28"/>
      <c r="Z21" s="28"/>
      <c r="AA21" s="28"/>
    </row>
    <row r="22" spans="1:27" s="73" customFormat="1" ht="17.399999999999999" customHeight="1" x14ac:dyDescent="0.25">
      <c r="A22" s="221" t="s">
        <v>176</v>
      </c>
      <c r="B22" s="229"/>
      <c r="C22" s="111"/>
      <c r="D22" s="60"/>
      <c r="E22" s="111"/>
      <c r="F22" s="60"/>
      <c r="G22" s="111"/>
      <c r="H22" s="60"/>
      <c r="I22" s="111"/>
      <c r="J22" s="60"/>
      <c r="K22" s="111"/>
      <c r="L22" s="60"/>
      <c r="M22" s="111"/>
      <c r="N22" s="111"/>
      <c r="O22" s="111"/>
      <c r="P22" s="60"/>
      <c r="Q22" s="95"/>
      <c r="R22" s="28"/>
      <c r="S22" s="28"/>
      <c r="T22" s="28"/>
      <c r="U22" s="28"/>
      <c r="V22" s="28"/>
      <c r="W22" s="28"/>
      <c r="X22" s="28"/>
      <c r="Y22" s="28"/>
      <c r="Z22" s="28"/>
      <c r="AA22" s="28"/>
    </row>
    <row r="23" spans="1:27" s="73" customFormat="1" ht="17.399999999999999" customHeight="1" x14ac:dyDescent="0.25">
      <c r="A23" s="221" t="s">
        <v>177</v>
      </c>
      <c r="B23" s="229">
        <v>5</v>
      </c>
      <c r="C23" s="167">
        <v>0</v>
      </c>
      <c r="D23" s="60"/>
      <c r="E23" s="167">
        <v>0</v>
      </c>
      <c r="F23" s="60"/>
      <c r="G23" s="167">
        <v>0</v>
      </c>
      <c r="H23" s="60"/>
      <c r="I23" s="167">
        <v>536464</v>
      </c>
      <c r="J23" s="60"/>
      <c r="K23" s="167">
        <v>-536464</v>
      </c>
      <c r="L23" s="60"/>
      <c r="M23" s="167">
        <v>0</v>
      </c>
      <c r="N23" s="111"/>
      <c r="O23" s="167">
        <v>0</v>
      </c>
      <c r="P23" s="60"/>
      <c r="Q23" s="168">
        <f>SUM(C23:M23)</f>
        <v>0</v>
      </c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1:27" s="73" customFormat="1" ht="20.25" customHeight="1" x14ac:dyDescent="0.25">
      <c r="A24" s="6" t="s">
        <v>104</v>
      </c>
      <c r="B24" s="229"/>
      <c r="C24" s="25">
        <f>SUM(C19:C23)</f>
        <v>0</v>
      </c>
      <c r="D24" s="25"/>
      <c r="E24" s="25">
        <f>SUM(E19:E23)</f>
        <v>0</v>
      </c>
      <c r="F24" s="25"/>
      <c r="G24" s="25">
        <f>SUM(G19:G23)</f>
        <v>0</v>
      </c>
      <c r="H24" s="25"/>
      <c r="I24" s="25">
        <f>SUM(I19:I23)</f>
        <v>548420</v>
      </c>
      <c r="J24" s="25"/>
      <c r="K24" s="25">
        <f>SUM(K19:K23)</f>
        <v>-186826</v>
      </c>
      <c r="L24" s="25"/>
      <c r="M24" s="25">
        <f>SUM(M19:M23)</f>
        <v>0</v>
      </c>
      <c r="N24" s="36"/>
      <c r="O24" s="25">
        <f>SUM(O19:O23)</f>
        <v>349638</v>
      </c>
      <c r="P24" s="25"/>
      <c r="Q24" s="25">
        <f>SUM(Q19:Q23)</f>
        <v>361594</v>
      </c>
      <c r="R24" s="28"/>
      <c r="S24" s="28"/>
      <c r="T24" s="28"/>
      <c r="U24" s="28"/>
      <c r="V24" s="28"/>
      <c r="W24" s="28"/>
      <c r="X24" s="28"/>
      <c r="Y24" s="28"/>
      <c r="Z24" s="28"/>
      <c r="AA24" s="28"/>
    </row>
    <row r="25" spans="1:27" s="73" customFormat="1" ht="20.25" customHeight="1" thickBot="1" x14ac:dyDescent="0.3">
      <c r="A25" s="24" t="s">
        <v>173</v>
      </c>
      <c r="B25" s="229"/>
      <c r="C25" s="133">
        <f>C13+C24+C17</f>
        <v>201600</v>
      </c>
      <c r="D25" s="52"/>
      <c r="E25" s="133">
        <f>E13+E24+E17</f>
        <v>20160</v>
      </c>
      <c r="F25" s="52"/>
      <c r="G25" s="133">
        <f>G13+G24+G17</f>
        <v>2500000</v>
      </c>
      <c r="H25" s="52"/>
      <c r="I25" s="133">
        <f>I13+I24+I17</f>
        <v>12331248</v>
      </c>
      <c r="J25" s="52"/>
      <c r="K25" s="133">
        <f>K13+K24+K17</f>
        <v>749352</v>
      </c>
      <c r="L25" s="52"/>
      <c r="M25" s="133">
        <f>M13+M24+M17</f>
        <v>-5226</v>
      </c>
      <c r="N25" s="20"/>
      <c r="O25" s="133">
        <f>O13+O24+O17</f>
        <v>1280590</v>
      </c>
      <c r="P25" s="52"/>
      <c r="Q25" s="133">
        <f>Q13+Q24+Q17</f>
        <v>15797134</v>
      </c>
      <c r="R25" s="28"/>
      <c r="S25" s="28"/>
      <c r="T25" s="28"/>
      <c r="U25" s="28"/>
      <c r="V25" s="28"/>
      <c r="W25" s="28"/>
      <c r="X25" s="28"/>
      <c r="Y25" s="28"/>
      <c r="Z25" s="28"/>
      <c r="AA25" s="28"/>
    </row>
    <row r="26" spans="1:27" ht="11.4" customHeight="1" thickTop="1" x14ac:dyDescent="0.25">
      <c r="A26" s="24"/>
      <c r="B26" s="229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95"/>
      <c r="O26" s="82"/>
      <c r="P26" s="82"/>
    </row>
    <row r="27" spans="1:27" ht="20.25" customHeight="1" x14ac:dyDescent="0.25">
      <c r="A27" s="6" t="s">
        <v>179</v>
      </c>
      <c r="B27" s="229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95"/>
      <c r="O27" s="82"/>
      <c r="P27" s="82"/>
    </row>
    <row r="28" spans="1:27" ht="20.25" customHeight="1" x14ac:dyDescent="0.25">
      <c r="A28" s="6" t="s">
        <v>135</v>
      </c>
      <c r="B28" s="229"/>
      <c r="C28" s="20">
        <f>C25</f>
        <v>201600</v>
      </c>
      <c r="D28" s="20"/>
      <c r="E28" s="20">
        <f>E25</f>
        <v>20160</v>
      </c>
      <c r="F28" s="20"/>
      <c r="G28" s="20">
        <f>G25</f>
        <v>2500000</v>
      </c>
      <c r="H28" s="20"/>
      <c r="I28" s="20">
        <f>'BS 3-4'!J63</f>
        <v>12460001</v>
      </c>
      <c r="J28" s="20"/>
      <c r="K28" s="20">
        <v>2014738</v>
      </c>
      <c r="L28" s="28"/>
      <c r="M28" s="20">
        <v>6338</v>
      </c>
      <c r="N28" s="20"/>
      <c r="O28" s="36">
        <f>SUM(K28:M28)</f>
        <v>2021076</v>
      </c>
      <c r="P28" s="28"/>
      <c r="Q28" s="20">
        <f>SUM(C28:M28)</f>
        <v>17202837</v>
      </c>
    </row>
    <row r="29" spans="1:27" ht="16.95" customHeight="1" x14ac:dyDescent="0.25">
      <c r="A29" s="6" t="s">
        <v>190</v>
      </c>
      <c r="B29" s="229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95"/>
      <c r="S29" s="95"/>
      <c r="T29" s="95"/>
      <c r="U29" s="95"/>
      <c r="V29" s="95"/>
      <c r="W29" s="95"/>
      <c r="X29" s="95"/>
      <c r="Y29" s="95"/>
      <c r="Z29" s="95"/>
      <c r="AA29" s="95"/>
    </row>
    <row r="30" spans="1:27" ht="16.95" customHeight="1" x14ac:dyDescent="0.25">
      <c r="A30" s="6" t="s">
        <v>191</v>
      </c>
      <c r="B30" s="229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s="73" customFormat="1" ht="17.399999999999999" customHeight="1" x14ac:dyDescent="0.25">
      <c r="A31" s="83" t="s">
        <v>174</v>
      </c>
      <c r="B31" s="229">
        <v>11</v>
      </c>
      <c r="C31" s="111">
        <v>0</v>
      </c>
      <c r="D31" s="60"/>
      <c r="E31" s="111">
        <v>0</v>
      </c>
      <c r="F31" s="60"/>
      <c r="G31" s="111">
        <v>0</v>
      </c>
      <c r="H31" s="111"/>
      <c r="I31" s="111">
        <v>-10080</v>
      </c>
      <c r="J31" s="111"/>
      <c r="K31" s="60">
        <v>0</v>
      </c>
      <c r="L31" s="60"/>
      <c r="M31" s="60">
        <v>0</v>
      </c>
      <c r="N31" s="60"/>
      <c r="O31" s="36">
        <f>SUM(K31:M31)</f>
        <v>0</v>
      </c>
      <c r="P31" s="111"/>
      <c r="Q31" s="95">
        <f>SUM(C31:M31)</f>
        <v>-10080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</row>
    <row r="32" spans="1:27" ht="16.95" customHeight="1" x14ac:dyDescent="0.25">
      <c r="A32" s="6" t="s">
        <v>192</v>
      </c>
      <c r="B32" s="97"/>
      <c r="C32" s="220">
        <f>SUM(C31)</f>
        <v>0</v>
      </c>
      <c r="D32" s="36"/>
      <c r="E32" s="220">
        <f>SUM(E31)</f>
        <v>0</v>
      </c>
      <c r="F32" s="36"/>
      <c r="G32" s="220">
        <f>SUM(G31)</f>
        <v>0</v>
      </c>
      <c r="H32" s="36"/>
      <c r="I32" s="220">
        <f>SUM(I31)</f>
        <v>-10080</v>
      </c>
      <c r="J32" s="36"/>
      <c r="K32" s="220">
        <f>SUM(K31)</f>
        <v>0</v>
      </c>
      <c r="L32" s="220"/>
      <c r="M32" s="220">
        <f>SUM(M31)</f>
        <v>0</v>
      </c>
      <c r="N32" s="36"/>
      <c r="O32" s="220">
        <f>SUM(O31)</f>
        <v>0</v>
      </c>
      <c r="P32" s="36"/>
      <c r="Q32" s="220">
        <f>SUM(Q31)</f>
        <v>-10080</v>
      </c>
      <c r="R32" s="95"/>
      <c r="S32" s="95"/>
      <c r="T32" s="95"/>
      <c r="U32" s="95"/>
      <c r="V32" s="95"/>
      <c r="W32" s="95"/>
      <c r="X32" s="95"/>
      <c r="Y32" s="95"/>
      <c r="Z32" s="95"/>
      <c r="AA32" s="95"/>
    </row>
    <row r="33" spans="1:17" ht="20.25" customHeight="1" x14ac:dyDescent="0.25">
      <c r="A33" s="45" t="s">
        <v>111</v>
      </c>
      <c r="B33" s="95"/>
      <c r="C33" s="20"/>
      <c r="D33" s="20"/>
      <c r="E33" s="20"/>
      <c r="F33" s="20"/>
      <c r="G33" s="20"/>
      <c r="H33" s="20"/>
      <c r="I33" s="20"/>
      <c r="J33" s="20"/>
      <c r="K33" s="20"/>
      <c r="L33" s="28"/>
      <c r="M33" s="20"/>
      <c r="N33" s="20"/>
      <c r="O33" s="20"/>
      <c r="P33" s="28"/>
      <c r="Q33" s="20"/>
    </row>
    <row r="34" spans="1:17" ht="17.399999999999999" customHeight="1" x14ac:dyDescent="0.25">
      <c r="A34" s="83" t="s">
        <v>136</v>
      </c>
      <c r="B34" s="11"/>
      <c r="C34" s="63">
        <v>0</v>
      </c>
      <c r="D34" s="63"/>
      <c r="E34" s="63">
        <v>0</v>
      </c>
      <c r="F34" s="63"/>
      <c r="G34" s="63">
        <v>0</v>
      </c>
      <c r="H34" s="63"/>
      <c r="I34" s="63">
        <f>'PL 6M'!H31</f>
        <v>711200</v>
      </c>
      <c r="J34" s="63"/>
      <c r="K34" s="65">
        <v>0</v>
      </c>
      <c r="L34" s="63"/>
      <c r="M34" s="65">
        <v>0</v>
      </c>
      <c r="N34" s="92"/>
      <c r="O34" s="36">
        <f>SUM(K34:M34)</f>
        <v>0</v>
      </c>
      <c r="P34" s="63"/>
      <c r="Q34" s="63">
        <f>SUM(C34:P34)</f>
        <v>711200</v>
      </c>
    </row>
    <row r="35" spans="1:17" ht="17.399999999999999" customHeight="1" x14ac:dyDescent="0.25">
      <c r="A35" s="83" t="s">
        <v>113</v>
      </c>
      <c r="B35" s="95"/>
      <c r="C35" s="22">
        <v>0</v>
      </c>
      <c r="D35" s="22"/>
      <c r="E35" s="22">
        <v>0</v>
      </c>
      <c r="F35" s="22"/>
      <c r="G35" s="22">
        <v>0</v>
      </c>
      <c r="H35" s="22"/>
      <c r="I35" s="22">
        <v>0</v>
      </c>
      <c r="J35" s="22"/>
      <c r="K35" s="22">
        <f>'PL 6M'!H64</f>
        <v>604373</v>
      </c>
      <c r="L35" s="22"/>
      <c r="M35" s="22">
        <v>0</v>
      </c>
      <c r="N35" s="22"/>
      <c r="O35" s="111">
        <f>SUM(K35:M35)</f>
        <v>604373</v>
      </c>
      <c r="P35" s="22"/>
      <c r="Q35" s="95">
        <f>SUM(C35:M35)</f>
        <v>604373</v>
      </c>
    </row>
    <row r="36" spans="1:17" ht="20.25" customHeight="1" x14ac:dyDescent="0.25">
      <c r="A36" s="24" t="s">
        <v>168</v>
      </c>
      <c r="B36" s="95"/>
      <c r="C36" s="161">
        <f>SUM(C34:C35)</f>
        <v>0</v>
      </c>
      <c r="D36" s="164"/>
      <c r="E36" s="161">
        <f>SUM(E34:E35)</f>
        <v>0</v>
      </c>
      <c r="F36" s="164"/>
      <c r="G36" s="161">
        <f>SUM(G34:G35)</f>
        <v>0</v>
      </c>
      <c r="H36" s="164"/>
      <c r="I36" s="161">
        <f>SUM(I34:I35)</f>
        <v>711200</v>
      </c>
      <c r="J36" s="164"/>
      <c r="K36" s="161">
        <f>SUM(K34:K35)</f>
        <v>604373</v>
      </c>
      <c r="L36" s="164"/>
      <c r="M36" s="161">
        <f>SUM(M34:M35)</f>
        <v>0</v>
      </c>
      <c r="N36" s="98"/>
      <c r="O36" s="161">
        <f>SUM(O34:O35)</f>
        <v>604373</v>
      </c>
      <c r="P36" s="164"/>
      <c r="Q36" s="161">
        <f>SUM(Q34:Q35)</f>
        <v>1315573</v>
      </c>
    </row>
    <row r="37" spans="1:17" ht="20.25" customHeight="1" thickBot="1" x14ac:dyDescent="0.3">
      <c r="A37" s="45" t="s">
        <v>180</v>
      </c>
      <c r="B37" s="95"/>
      <c r="C37" s="96">
        <f>C36+C28+C32</f>
        <v>201600</v>
      </c>
      <c r="D37" s="26"/>
      <c r="E37" s="96">
        <f>E36+E28+E32</f>
        <v>20160</v>
      </c>
      <c r="F37" s="26"/>
      <c r="G37" s="96">
        <f>G36+G28+G32</f>
        <v>2500000</v>
      </c>
      <c r="H37" s="26"/>
      <c r="I37" s="96">
        <f>I36+I28+I32</f>
        <v>13161121</v>
      </c>
      <c r="J37" s="26"/>
      <c r="K37" s="96">
        <f>K36+K28+K32</f>
        <v>2619111</v>
      </c>
      <c r="L37" s="26"/>
      <c r="M37" s="96">
        <f>M36+M28+M32</f>
        <v>6338</v>
      </c>
      <c r="N37" s="28"/>
      <c r="O37" s="96">
        <f>O36+O28+O32</f>
        <v>2625449</v>
      </c>
      <c r="P37" s="26"/>
      <c r="Q37" s="96">
        <f>Q36+Q28+Q32</f>
        <v>18508330</v>
      </c>
    </row>
    <row r="38" spans="1:17" ht="20.25" customHeight="1" thickTop="1" x14ac:dyDescent="0.25">
      <c r="I38" s="134"/>
      <c r="N38" s="106"/>
      <c r="O38" s="134"/>
      <c r="Q38" s="97"/>
    </row>
    <row r="39" spans="1:17" ht="20.25" customHeight="1" x14ac:dyDescent="0.25">
      <c r="I39" s="134"/>
      <c r="K39" s="134"/>
      <c r="M39" s="134"/>
      <c r="N39" s="134"/>
      <c r="O39" s="134"/>
      <c r="Q39" s="97"/>
    </row>
    <row r="40" spans="1:17" ht="20.25" customHeight="1" x14ac:dyDescent="0.25">
      <c r="Q40" s="97"/>
    </row>
    <row r="41" spans="1:17" ht="20.25" customHeight="1" x14ac:dyDescent="0.25">
      <c r="I41" s="165"/>
      <c r="K41" s="134"/>
      <c r="M41" s="134"/>
      <c r="N41" s="134"/>
      <c r="O41" s="134"/>
      <c r="Q41" s="108"/>
    </row>
    <row r="42" spans="1:17" ht="20.25" customHeight="1" x14ac:dyDescent="0.25">
      <c r="Q42" s="160"/>
    </row>
    <row r="43" spans="1:17" ht="20.25" customHeight="1" x14ac:dyDescent="0.25">
      <c r="K43" s="77"/>
      <c r="M43" s="77"/>
      <c r="N43" s="77"/>
      <c r="O43" s="77"/>
    </row>
    <row r="44" spans="1:17" ht="20.25" customHeight="1" x14ac:dyDescent="0.25">
      <c r="K44" s="134"/>
      <c r="M44" s="134"/>
      <c r="N44" s="134"/>
      <c r="O44" s="134"/>
    </row>
  </sheetData>
  <mergeCells count="4">
    <mergeCell ref="C4:Q4"/>
    <mergeCell ref="C11:Q11"/>
    <mergeCell ref="E5:I5"/>
    <mergeCell ref="K5:O5"/>
  </mergeCells>
  <phoneticPr fontId="5" type="noConversion"/>
  <pageMargins left="0.7" right="0.3" top="0.45" bottom="0.25" header="0.17" footer="0.5"/>
  <pageSetup paperSize="9" scale="73" firstPageNumber="10" fitToHeight="0" orientation="landscape" useFirstPageNumber="1" r:id="rId1"/>
  <headerFooter alignWithMargins="0">
    <oddFooter>&amp;LThe accompanying notes form an integral part of the interim financial statements.
 &amp;C
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Q57"/>
  <sheetViews>
    <sheetView tabSelected="1" view="pageBreakPreview" topLeftCell="A49" zoomScale="90" zoomScaleNormal="70" zoomScaleSheetLayoutView="90" workbookViewId="0">
      <selection activeCell="C57" sqref="C57:I59"/>
    </sheetView>
  </sheetViews>
  <sheetFormatPr defaultColWidth="9.21875" defaultRowHeight="20.25" customHeight="1" x14ac:dyDescent="0.25"/>
  <cols>
    <col min="1" max="1" width="48.77734375" style="1" customWidth="1"/>
    <col min="2" max="2" width="1.21875" style="1" customWidth="1"/>
    <col min="3" max="3" width="16.88671875" style="60" customWidth="1"/>
    <col min="4" max="4" width="1" style="60" customWidth="1"/>
    <col min="5" max="5" width="16.88671875" style="60" customWidth="1"/>
    <col min="6" max="6" width="1" style="60" customWidth="1"/>
    <col min="7" max="7" width="15.88671875" style="60" customWidth="1"/>
    <col min="8" max="8" width="1" style="60" customWidth="1"/>
    <col min="9" max="9" width="15.6640625" style="60" customWidth="1"/>
    <col min="10" max="10" width="14.77734375" style="111" bestFit="1" customWidth="1"/>
    <col min="11" max="11" width="1" style="111" customWidth="1"/>
    <col min="12" max="12" width="16.21875" style="111" customWidth="1"/>
    <col min="13" max="13" width="1" style="111" customWidth="1"/>
    <col min="14" max="14" width="13.5546875" style="111" bestFit="1" customWidth="1"/>
    <col min="15" max="15" width="1" style="111" customWidth="1"/>
    <col min="16" max="16" width="15.21875" style="111" bestFit="1" customWidth="1"/>
    <col min="17" max="17" width="9.21875" style="51"/>
    <col min="18" max="16384" width="9.21875" style="1"/>
  </cols>
  <sheetData>
    <row r="1" spans="1:17" ht="20.25" customHeight="1" x14ac:dyDescent="0.25">
      <c r="A1" s="16" t="s">
        <v>59</v>
      </c>
    </row>
    <row r="2" spans="1:17" ht="20.25" customHeight="1" x14ac:dyDescent="0.25">
      <c r="A2" s="122" t="s">
        <v>57</v>
      </c>
    </row>
    <row r="3" spans="1:17" ht="5.25" customHeight="1" x14ac:dyDescent="0.25">
      <c r="A3" s="122"/>
    </row>
    <row r="4" spans="1:17" ht="20.25" customHeight="1" x14ac:dyDescent="0.25">
      <c r="A4" s="5"/>
      <c r="C4" s="62"/>
      <c r="D4" s="62"/>
      <c r="E4" s="62"/>
      <c r="F4" s="62"/>
      <c r="G4" s="53"/>
      <c r="H4" s="62"/>
      <c r="I4" s="75"/>
      <c r="J4" s="53"/>
      <c r="K4" s="53"/>
      <c r="L4" s="53"/>
      <c r="M4" s="53"/>
      <c r="N4" s="53"/>
      <c r="O4" s="53"/>
      <c r="P4" s="53"/>
    </row>
    <row r="5" spans="1:17" ht="20.25" customHeight="1" x14ac:dyDescent="0.25">
      <c r="A5" s="122"/>
      <c r="B5" s="3"/>
      <c r="C5" s="244" t="s">
        <v>62</v>
      </c>
      <c r="D5" s="244"/>
      <c r="E5" s="244"/>
      <c r="F5" s="65"/>
      <c r="G5" s="231" t="s">
        <v>79</v>
      </c>
      <c r="H5" s="231"/>
      <c r="I5" s="231"/>
      <c r="J5" s="244"/>
      <c r="K5" s="244"/>
      <c r="L5" s="244"/>
      <c r="M5" s="92"/>
      <c r="N5" s="244"/>
      <c r="O5" s="244"/>
      <c r="P5" s="244"/>
    </row>
    <row r="6" spans="1:17" ht="20.25" customHeight="1" x14ac:dyDescent="0.25">
      <c r="A6" s="6"/>
      <c r="B6" s="3"/>
      <c r="C6" s="244" t="s">
        <v>63</v>
      </c>
      <c r="D6" s="244"/>
      <c r="E6" s="244"/>
      <c r="F6" s="65"/>
      <c r="G6" s="231" t="s">
        <v>80</v>
      </c>
      <c r="H6" s="231"/>
      <c r="I6" s="231"/>
      <c r="J6" s="244"/>
      <c r="K6" s="244"/>
      <c r="L6" s="244"/>
      <c r="M6" s="92"/>
      <c r="N6" s="244"/>
      <c r="O6" s="244"/>
      <c r="P6" s="244"/>
    </row>
    <row r="7" spans="1:17" ht="20.25" customHeight="1" x14ac:dyDescent="0.25">
      <c r="A7" s="6"/>
      <c r="B7" s="3"/>
      <c r="C7" s="246" t="s">
        <v>171</v>
      </c>
      <c r="D7" s="246"/>
      <c r="E7" s="246"/>
      <c r="F7" s="65"/>
      <c r="G7" s="246" t="s">
        <v>171</v>
      </c>
      <c r="H7" s="246"/>
      <c r="I7" s="246"/>
      <c r="J7" s="248"/>
      <c r="K7" s="248"/>
      <c r="L7" s="248"/>
      <c r="M7" s="92"/>
      <c r="N7" s="248"/>
      <c r="O7" s="248"/>
      <c r="P7" s="248"/>
    </row>
    <row r="8" spans="1:17" ht="20.25" customHeight="1" x14ac:dyDescent="0.25">
      <c r="A8" s="6"/>
      <c r="B8" s="3"/>
      <c r="C8" s="247" t="s">
        <v>170</v>
      </c>
      <c r="D8" s="246"/>
      <c r="E8" s="246"/>
      <c r="F8" s="65"/>
      <c r="G8" s="247" t="s">
        <v>170</v>
      </c>
      <c r="H8" s="246"/>
      <c r="I8" s="246"/>
      <c r="J8" s="22"/>
      <c r="K8" s="22"/>
      <c r="L8" s="22"/>
      <c r="M8" s="92"/>
      <c r="N8" s="22"/>
      <c r="O8" s="22"/>
      <c r="P8" s="22"/>
    </row>
    <row r="9" spans="1:17" ht="20.25" customHeight="1" x14ac:dyDescent="0.25">
      <c r="A9" s="6"/>
      <c r="B9" s="3"/>
      <c r="C9" s="123">
        <v>2021</v>
      </c>
      <c r="D9" s="123"/>
      <c r="E9" s="123">
        <v>2020</v>
      </c>
      <c r="F9" s="123"/>
      <c r="G9" s="123">
        <v>2021</v>
      </c>
      <c r="H9" s="123"/>
      <c r="I9" s="123">
        <v>2020</v>
      </c>
      <c r="J9" s="61"/>
      <c r="K9" s="61"/>
      <c r="L9" s="61"/>
      <c r="M9" s="61"/>
      <c r="N9" s="61"/>
      <c r="O9" s="61"/>
      <c r="P9" s="61"/>
    </row>
    <row r="10" spans="1:17" ht="20.25" customHeight="1" x14ac:dyDescent="0.25">
      <c r="A10" s="6"/>
      <c r="B10" s="3"/>
      <c r="C10" s="123"/>
      <c r="D10" s="123"/>
      <c r="E10" s="128" t="s">
        <v>140</v>
      </c>
      <c r="F10" s="123"/>
      <c r="G10" s="123"/>
      <c r="H10" s="123"/>
      <c r="I10" s="123"/>
      <c r="J10" s="61"/>
      <c r="K10" s="61"/>
      <c r="L10" s="61"/>
      <c r="M10" s="61"/>
      <c r="N10" s="61"/>
      <c r="O10" s="61"/>
      <c r="P10" s="61"/>
    </row>
    <row r="11" spans="1:17" ht="20.25" customHeight="1" x14ac:dyDescent="0.25">
      <c r="A11" s="6"/>
      <c r="B11" s="3"/>
      <c r="C11" s="245" t="s">
        <v>45</v>
      </c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</row>
    <row r="12" spans="1:17" ht="20.25" customHeight="1" x14ac:dyDescent="0.25">
      <c r="A12" s="8" t="s">
        <v>10</v>
      </c>
      <c r="B12" s="124"/>
    </row>
    <row r="13" spans="1:17" ht="20.25" customHeight="1" x14ac:dyDescent="0.25">
      <c r="A13" s="5" t="s">
        <v>139</v>
      </c>
      <c r="C13" s="62">
        <f>'PL 6M'!D31</f>
        <v>2474671</v>
      </c>
      <c r="D13" s="62">
        <v>0</v>
      </c>
      <c r="E13" s="62">
        <f>'PL 6M'!F31</f>
        <v>-468903</v>
      </c>
      <c r="F13" s="62"/>
      <c r="G13" s="62">
        <f>'PL 6M'!H31</f>
        <v>711200</v>
      </c>
      <c r="H13" s="62"/>
      <c r="I13" s="62">
        <v>11956</v>
      </c>
      <c r="J13" s="53"/>
      <c r="K13" s="53"/>
      <c r="L13" s="53"/>
      <c r="M13" s="53"/>
      <c r="N13" s="53"/>
      <c r="O13" s="53"/>
      <c r="P13" s="53"/>
    </row>
    <row r="14" spans="1:17" ht="20.25" customHeight="1" x14ac:dyDescent="0.25">
      <c r="A14" s="42" t="s">
        <v>169</v>
      </c>
      <c r="C14" s="62"/>
      <c r="D14" s="62"/>
      <c r="E14" s="62"/>
      <c r="F14" s="62"/>
      <c r="G14" s="62"/>
      <c r="H14" s="62"/>
      <c r="I14" s="62"/>
      <c r="J14" s="53"/>
      <c r="K14" s="53"/>
      <c r="L14" s="53"/>
      <c r="M14" s="53"/>
      <c r="N14" s="53"/>
      <c r="O14" s="53"/>
      <c r="P14" s="53"/>
    </row>
    <row r="15" spans="1:17" ht="20.25" customHeight="1" x14ac:dyDescent="0.25">
      <c r="A15" s="68" t="s">
        <v>137</v>
      </c>
      <c r="C15" s="62">
        <f>G15</f>
        <v>122884</v>
      </c>
      <c r="D15" s="62"/>
      <c r="E15" s="111">
        <v>-30784</v>
      </c>
      <c r="F15" s="62"/>
      <c r="G15" s="111">
        <f>-'PL 6M'!H30</f>
        <v>122884</v>
      </c>
      <c r="H15" s="62"/>
      <c r="I15" s="111">
        <v>-30784</v>
      </c>
      <c r="J15" s="53"/>
      <c r="K15" s="53"/>
      <c r="L15" s="53"/>
      <c r="M15" s="53"/>
      <c r="N15" s="53"/>
      <c r="O15" s="53"/>
      <c r="P15" s="53"/>
      <c r="Q15" s="1"/>
    </row>
    <row r="16" spans="1:17" ht="20.25" customHeight="1" x14ac:dyDescent="0.25">
      <c r="A16" s="11" t="s">
        <v>91</v>
      </c>
      <c r="C16" s="62">
        <f>G16</f>
        <v>1033</v>
      </c>
      <c r="D16" s="51"/>
      <c r="E16" s="62">
        <v>29</v>
      </c>
      <c r="F16" s="114"/>
      <c r="G16" s="62">
        <v>1033</v>
      </c>
      <c r="H16" s="114"/>
      <c r="I16" s="62">
        <v>29</v>
      </c>
      <c r="J16" s="53"/>
      <c r="K16" s="53"/>
      <c r="L16" s="53"/>
      <c r="M16" s="53"/>
      <c r="N16" s="52"/>
      <c r="O16" s="53"/>
      <c r="P16" s="52"/>
      <c r="Q16" s="1"/>
    </row>
    <row r="17" spans="1:17" ht="20.25" customHeight="1" x14ac:dyDescent="0.25">
      <c r="A17" s="11" t="s">
        <v>13</v>
      </c>
      <c r="C17" s="62">
        <f>G17</f>
        <v>173579</v>
      </c>
      <c r="D17" s="62"/>
      <c r="E17" s="62">
        <v>170134</v>
      </c>
      <c r="F17" s="62"/>
      <c r="G17" s="62">
        <v>173579</v>
      </c>
      <c r="H17" s="62"/>
      <c r="I17" s="62">
        <v>170134</v>
      </c>
      <c r="J17" s="53"/>
      <c r="K17" s="53"/>
      <c r="L17" s="53"/>
      <c r="M17" s="53"/>
      <c r="N17" s="53"/>
      <c r="O17" s="53"/>
      <c r="P17" s="53"/>
      <c r="Q17" s="1"/>
    </row>
    <row r="18" spans="1:17" ht="20.25" customHeight="1" x14ac:dyDescent="0.25">
      <c r="A18" s="11" t="s">
        <v>151</v>
      </c>
      <c r="C18" s="62"/>
      <c r="D18" s="62"/>
      <c r="E18" s="62"/>
      <c r="F18" s="62"/>
      <c r="H18" s="62"/>
      <c r="J18" s="53"/>
      <c r="K18" s="53"/>
      <c r="L18" s="52"/>
      <c r="M18" s="53"/>
      <c r="N18" s="53"/>
      <c r="O18" s="53"/>
      <c r="P18" s="53"/>
      <c r="Q18" s="1"/>
    </row>
    <row r="19" spans="1:17" ht="20.25" customHeight="1" x14ac:dyDescent="0.25">
      <c r="A19" s="11" t="s">
        <v>120</v>
      </c>
      <c r="C19" s="62">
        <f>-'PL 6M'!D27</f>
        <v>-1848901</v>
      </c>
      <c r="D19" s="62"/>
      <c r="E19" s="62">
        <f>-'PL 6M'!F27</f>
        <v>365453</v>
      </c>
      <c r="F19" s="62"/>
      <c r="G19" s="62">
        <v>0</v>
      </c>
      <c r="H19" s="62"/>
      <c r="I19" s="62">
        <v>0</v>
      </c>
      <c r="J19" s="53"/>
      <c r="K19" s="53"/>
      <c r="L19" s="52"/>
      <c r="M19" s="53"/>
      <c r="N19" s="53"/>
      <c r="O19" s="53"/>
      <c r="P19" s="53"/>
      <c r="Q19" s="1"/>
    </row>
    <row r="20" spans="1:17" ht="20.25" customHeight="1" x14ac:dyDescent="0.25">
      <c r="A20" s="11" t="s">
        <v>187</v>
      </c>
      <c r="C20" s="62">
        <f>G20</f>
        <v>18826</v>
      </c>
      <c r="D20" s="62"/>
      <c r="E20" s="62">
        <v>-2241</v>
      </c>
      <c r="F20" s="62"/>
      <c r="G20" s="62">
        <v>18826</v>
      </c>
      <c r="H20" s="62"/>
      <c r="I20" s="62">
        <v>-2241</v>
      </c>
      <c r="J20" s="53"/>
      <c r="K20" s="53"/>
      <c r="L20" s="53"/>
      <c r="M20" s="53"/>
      <c r="N20" s="53"/>
      <c r="O20" s="53"/>
      <c r="P20" s="53"/>
      <c r="Q20" s="1"/>
    </row>
    <row r="21" spans="1:17" ht="20.25" customHeight="1" x14ac:dyDescent="0.25">
      <c r="A21" s="11" t="s">
        <v>153</v>
      </c>
      <c r="C21" s="62">
        <f>G21</f>
        <v>41562</v>
      </c>
      <c r="D21" s="62"/>
      <c r="E21" s="60">
        <v>356</v>
      </c>
      <c r="F21" s="62"/>
      <c r="G21" s="60">
        <v>41562</v>
      </c>
      <c r="H21" s="62"/>
      <c r="I21" s="60">
        <v>356</v>
      </c>
      <c r="J21" s="53"/>
      <c r="K21" s="53"/>
      <c r="L21" s="53"/>
      <c r="M21" s="53"/>
      <c r="N21" s="53"/>
      <c r="O21" s="53"/>
      <c r="P21" s="53"/>
      <c r="Q21" s="1"/>
    </row>
    <row r="22" spans="1:17" ht="20.25" customHeight="1" x14ac:dyDescent="0.25">
      <c r="A22" s="11" t="s">
        <v>86</v>
      </c>
      <c r="C22" s="62">
        <f>G22</f>
        <v>8484</v>
      </c>
      <c r="D22" s="62"/>
      <c r="E22" s="60">
        <v>9425</v>
      </c>
      <c r="F22" s="62"/>
      <c r="G22" s="60">
        <v>8484</v>
      </c>
      <c r="H22" s="62"/>
      <c r="I22" s="60">
        <v>9425</v>
      </c>
      <c r="J22" s="53"/>
      <c r="K22" s="53"/>
      <c r="L22" s="53"/>
      <c r="M22" s="53"/>
      <c r="N22" s="52"/>
      <c r="O22" s="53"/>
      <c r="P22" s="52"/>
      <c r="Q22" s="1"/>
    </row>
    <row r="23" spans="1:17" ht="20.25" customHeight="1" x14ac:dyDescent="0.25">
      <c r="A23" s="11" t="s">
        <v>66</v>
      </c>
      <c r="C23" s="62">
        <v>-21027</v>
      </c>
      <c r="D23" s="62"/>
      <c r="E23" s="62">
        <v>-5347</v>
      </c>
      <c r="F23" s="62"/>
      <c r="G23" s="62">
        <v>-106457</v>
      </c>
      <c r="H23" s="62"/>
      <c r="I23" s="62">
        <v>-120753</v>
      </c>
      <c r="J23" s="53"/>
      <c r="K23" s="53"/>
      <c r="L23" s="53"/>
      <c r="M23" s="53"/>
      <c r="N23" s="52"/>
      <c r="O23" s="53"/>
      <c r="P23" s="53"/>
      <c r="Q23" s="1"/>
    </row>
    <row r="24" spans="1:17" ht="20.25" customHeight="1" x14ac:dyDescent="0.25">
      <c r="A24" s="11" t="s">
        <v>16</v>
      </c>
      <c r="C24" s="62">
        <f>G24</f>
        <v>-757</v>
      </c>
      <c r="D24" s="62"/>
      <c r="E24" s="53">
        <v>-13927</v>
      </c>
      <c r="F24" s="62"/>
      <c r="G24" s="52">
        <v>-757</v>
      </c>
      <c r="H24" s="62"/>
      <c r="I24" s="52">
        <v>-13927</v>
      </c>
      <c r="J24" s="53"/>
      <c r="K24" s="53"/>
      <c r="L24" s="53"/>
      <c r="M24" s="53"/>
      <c r="N24" s="52"/>
      <c r="O24" s="53"/>
      <c r="P24" s="53"/>
      <c r="Q24" s="1"/>
    </row>
    <row r="25" spans="1:17" ht="20.25" customHeight="1" x14ac:dyDescent="0.25">
      <c r="A25" s="11"/>
      <c r="C25" s="151">
        <f>SUM(C13:C24)</f>
        <v>970354</v>
      </c>
      <c r="D25" s="62"/>
      <c r="E25" s="151">
        <f>SUM(E13:E24)</f>
        <v>24195</v>
      </c>
      <c r="F25" s="62"/>
      <c r="G25" s="151">
        <f>SUM(G13:G24)</f>
        <v>970354</v>
      </c>
      <c r="H25" s="62"/>
      <c r="I25" s="151">
        <f>SUM(I13:I24)</f>
        <v>24195</v>
      </c>
      <c r="J25" s="53"/>
      <c r="K25" s="53"/>
      <c r="L25" s="53"/>
      <c r="M25" s="53"/>
      <c r="N25" s="53"/>
      <c r="O25" s="53"/>
      <c r="P25" s="53"/>
      <c r="Q25" s="1"/>
    </row>
    <row r="26" spans="1:17" ht="20.25" customHeight="1" x14ac:dyDescent="0.25">
      <c r="A26" s="42" t="s">
        <v>14</v>
      </c>
      <c r="C26" s="62"/>
      <c r="D26" s="62"/>
      <c r="E26" s="62"/>
      <c r="F26" s="62"/>
      <c r="G26" s="62"/>
      <c r="H26" s="62"/>
      <c r="I26" s="62"/>
      <c r="J26" s="53"/>
      <c r="K26" s="53"/>
      <c r="L26" s="53"/>
      <c r="M26" s="53"/>
      <c r="N26" s="53"/>
      <c r="O26" s="53"/>
      <c r="P26" s="53"/>
      <c r="Q26" s="1"/>
    </row>
    <row r="27" spans="1:17" ht="20.25" customHeight="1" x14ac:dyDescent="0.25">
      <c r="A27" s="11" t="s">
        <v>48</v>
      </c>
      <c r="C27" s="62">
        <f>G27</f>
        <v>-164295</v>
      </c>
      <c r="D27" s="62"/>
      <c r="E27" s="62">
        <v>-27434</v>
      </c>
      <c r="F27" s="62"/>
      <c r="G27" s="62">
        <v>-164295</v>
      </c>
      <c r="H27" s="62"/>
      <c r="I27" s="62">
        <v>-27434</v>
      </c>
      <c r="J27" s="53"/>
      <c r="K27" s="53"/>
      <c r="L27" s="53"/>
      <c r="M27" s="53"/>
      <c r="N27" s="53"/>
      <c r="O27" s="53"/>
      <c r="P27" s="53"/>
      <c r="Q27" s="1"/>
    </row>
    <row r="28" spans="1:17" ht="20.25" customHeight="1" x14ac:dyDescent="0.25">
      <c r="A28" s="1" t="s">
        <v>0</v>
      </c>
      <c r="C28" s="62">
        <f t="shared" ref="C28:C33" si="0">G28</f>
        <v>-407803</v>
      </c>
      <c r="D28" s="62"/>
      <c r="E28" s="62">
        <v>585246</v>
      </c>
      <c r="F28" s="62"/>
      <c r="G28" s="62">
        <v>-407803</v>
      </c>
      <c r="H28" s="62"/>
      <c r="I28" s="62">
        <v>585246</v>
      </c>
      <c r="J28" s="53"/>
      <c r="K28" s="53"/>
      <c r="L28" s="53"/>
      <c r="M28" s="53"/>
      <c r="N28" s="53"/>
      <c r="O28" s="53"/>
      <c r="P28" s="92"/>
      <c r="Q28" s="1"/>
    </row>
    <row r="29" spans="1:17" ht="20.25" customHeight="1" x14ac:dyDescent="0.25">
      <c r="A29" s="9" t="s">
        <v>58</v>
      </c>
      <c r="C29" s="62">
        <f t="shared" si="0"/>
        <v>-142543</v>
      </c>
      <c r="D29" s="62"/>
      <c r="E29" s="62">
        <v>-11281</v>
      </c>
      <c r="F29" s="62"/>
      <c r="G29" s="62">
        <v>-142543</v>
      </c>
      <c r="H29" s="62"/>
      <c r="I29" s="62">
        <v>-11281</v>
      </c>
      <c r="J29" s="53"/>
      <c r="K29" s="53"/>
      <c r="L29" s="53"/>
      <c r="M29" s="53"/>
      <c r="N29" s="53"/>
      <c r="O29" s="53"/>
      <c r="P29" s="92"/>
      <c r="Q29" s="1"/>
    </row>
    <row r="30" spans="1:17" ht="20.25" customHeight="1" x14ac:dyDescent="0.25">
      <c r="A30" s="9" t="s">
        <v>1</v>
      </c>
      <c r="C30" s="62">
        <f t="shared" si="0"/>
        <v>1300</v>
      </c>
      <c r="D30" s="62"/>
      <c r="E30" s="62">
        <v>-83</v>
      </c>
      <c r="F30" s="62"/>
      <c r="G30" s="62">
        <v>1300</v>
      </c>
      <c r="H30" s="62"/>
      <c r="I30" s="62">
        <v>-83</v>
      </c>
      <c r="J30" s="53"/>
      <c r="K30" s="53"/>
      <c r="L30" s="53"/>
      <c r="M30" s="53"/>
      <c r="N30" s="53"/>
      <c r="O30" s="53"/>
      <c r="P30" s="53"/>
      <c r="Q30" s="1"/>
    </row>
    <row r="31" spans="1:17" ht="20.25" customHeight="1" x14ac:dyDescent="0.25">
      <c r="A31" s="11" t="s">
        <v>49</v>
      </c>
      <c r="C31" s="62">
        <f t="shared" si="0"/>
        <v>207350</v>
      </c>
      <c r="D31" s="62"/>
      <c r="E31" s="65">
        <v>-566776</v>
      </c>
      <c r="F31" s="62"/>
      <c r="G31" s="65">
        <v>207350</v>
      </c>
      <c r="H31" s="62"/>
      <c r="I31" s="65">
        <v>-566776</v>
      </c>
      <c r="J31" s="53"/>
      <c r="K31" s="53"/>
      <c r="L31" s="92"/>
      <c r="M31" s="53"/>
      <c r="N31" s="92"/>
      <c r="O31" s="53"/>
      <c r="P31" s="92"/>
      <c r="Q31" s="1"/>
    </row>
    <row r="32" spans="1:17" ht="20.25" customHeight="1" x14ac:dyDescent="0.25">
      <c r="A32" s="11" t="s">
        <v>39</v>
      </c>
      <c r="C32" s="62">
        <f t="shared" si="0"/>
        <v>24616</v>
      </c>
      <c r="D32" s="53"/>
      <c r="E32" s="53">
        <v>-19707</v>
      </c>
      <c r="F32" s="53"/>
      <c r="G32" s="53">
        <v>24616</v>
      </c>
      <c r="H32" s="53"/>
      <c r="I32" s="53">
        <v>-19707</v>
      </c>
      <c r="J32" s="53"/>
      <c r="K32" s="53"/>
      <c r="L32" s="53"/>
      <c r="M32" s="53"/>
      <c r="N32" s="53"/>
      <c r="O32" s="53"/>
      <c r="P32" s="53"/>
      <c r="Q32" s="1"/>
    </row>
    <row r="33" spans="1:17" ht="20.25" customHeight="1" x14ac:dyDescent="0.25">
      <c r="A33" s="11" t="s">
        <v>189</v>
      </c>
      <c r="C33" s="34">
        <f t="shared" si="0"/>
        <v>-3187</v>
      </c>
      <c r="D33" s="53"/>
      <c r="E33" s="34">
        <v>-4909</v>
      </c>
      <c r="F33" s="53"/>
      <c r="G33" s="34">
        <v>-3187</v>
      </c>
      <c r="H33" s="53"/>
      <c r="I33" s="34">
        <v>-4909</v>
      </c>
      <c r="J33" s="53"/>
      <c r="K33" s="53"/>
      <c r="L33" s="53"/>
      <c r="M33" s="53"/>
      <c r="N33" s="53"/>
      <c r="O33" s="53"/>
      <c r="P33" s="53"/>
      <c r="Q33" s="1"/>
    </row>
    <row r="34" spans="1:17" ht="20.25" customHeight="1" x14ac:dyDescent="0.25">
      <c r="A34" s="6" t="s">
        <v>152</v>
      </c>
      <c r="C34" s="100">
        <f>SUM(C25:C33)</f>
        <v>485792</v>
      </c>
      <c r="D34" s="66"/>
      <c r="E34" s="100">
        <f>SUM(E25:E33)</f>
        <v>-20749</v>
      </c>
      <c r="F34" s="66"/>
      <c r="G34" s="100">
        <f>SUM(G25:G33)</f>
        <v>485792</v>
      </c>
      <c r="H34" s="66"/>
      <c r="I34" s="100">
        <f>SUM(I25:I33)</f>
        <v>-20749</v>
      </c>
      <c r="J34" s="21"/>
      <c r="K34" s="21"/>
      <c r="L34" s="21"/>
      <c r="M34" s="21"/>
      <c r="N34" s="21"/>
      <c r="O34" s="21"/>
      <c r="P34" s="21"/>
      <c r="Q34" s="1"/>
    </row>
    <row r="35" spans="1:17" ht="20.25" customHeight="1" x14ac:dyDescent="0.25">
      <c r="A35" s="6"/>
      <c r="C35" s="21"/>
      <c r="D35" s="66"/>
      <c r="E35" s="21"/>
      <c r="F35" s="21"/>
      <c r="G35" s="21"/>
      <c r="H35" s="66"/>
      <c r="I35" s="21"/>
      <c r="J35" s="21"/>
      <c r="K35" s="21"/>
      <c r="L35" s="21"/>
      <c r="M35" s="21"/>
      <c r="N35" s="21"/>
      <c r="O35" s="21"/>
      <c r="P35" s="21"/>
      <c r="Q35" s="1"/>
    </row>
    <row r="36" spans="1:17" ht="20.25" customHeight="1" x14ac:dyDescent="0.25">
      <c r="A36" s="8" t="s">
        <v>11</v>
      </c>
      <c r="B36" s="11"/>
      <c r="C36" s="75"/>
      <c r="D36" s="75"/>
      <c r="E36" s="75"/>
      <c r="F36" s="75"/>
      <c r="G36" s="75"/>
      <c r="H36" s="75"/>
      <c r="I36" s="75"/>
      <c r="J36" s="52"/>
      <c r="K36" s="52"/>
      <c r="L36" s="52"/>
      <c r="M36" s="52"/>
      <c r="N36" s="52"/>
      <c r="O36" s="52"/>
      <c r="P36" s="52"/>
      <c r="Q36" s="1"/>
    </row>
    <row r="37" spans="1:17" ht="20.25" customHeight="1" x14ac:dyDescent="0.25">
      <c r="A37" s="11" t="s">
        <v>119</v>
      </c>
      <c r="B37" s="11"/>
      <c r="C37" s="178">
        <f t="shared" ref="C37:C42" si="1">G37</f>
        <v>0</v>
      </c>
      <c r="D37" s="64"/>
      <c r="E37" s="64">
        <v>1608542</v>
      </c>
      <c r="F37" s="64"/>
      <c r="G37" s="178">
        <v>0</v>
      </c>
      <c r="H37" s="64"/>
      <c r="I37" s="64">
        <v>1608542</v>
      </c>
      <c r="J37" s="112"/>
      <c r="K37" s="112"/>
      <c r="L37" s="112"/>
      <c r="M37" s="112"/>
      <c r="N37" s="112"/>
      <c r="O37" s="112"/>
      <c r="P37" s="112"/>
      <c r="Q37" s="1"/>
    </row>
    <row r="38" spans="1:17" ht="20.25" customHeight="1" x14ac:dyDescent="0.25">
      <c r="A38" s="11" t="s">
        <v>77</v>
      </c>
      <c r="B38" s="11"/>
      <c r="C38" s="62">
        <f t="shared" si="1"/>
        <v>3577</v>
      </c>
      <c r="D38" s="89"/>
      <c r="E38" s="156">
        <v>1041</v>
      </c>
      <c r="F38" s="64"/>
      <c r="G38" s="206">
        <v>3577</v>
      </c>
      <c r="H38" s="64"/>
      <c r="I38" s="156">
        <v>1041</v>
      </c>
      <c r="J38" s="69"/>
      <c r="K38" s="69"/>
      <c r="L38" s="69"/>
      <c r="M38" s="112"/>
      <c r="N38" s="113"/>
      <c r="O38" s="112"/>
      <c r="P38" s="113"/>
      <c r="Q38" s="1"/>
    </row>
    <row r="39" spans="1:17" ht="20.25" customHeight="1" x14ac:dyDescent="0.25">
      <c r="A39" s="11" t="s">
        <v>182</v>
      </c>
      <c r="B39" s="11"/>
      <c r="C39" s="89">
        <f t="shared" si="1"/>
        <v>0</v>
      </c>
      <c r="D39" s="89"/>
      <c r="E39" s="156">
        <v>-1938781</v>
      </c>
      <c r="F39" s="64"/>
      <c r="G39" s="178">
        <v>0</v>
      </c>
      <c r="H39" s="64"/>
      <c r="I39" s="156">
        <v>-1938781</v>
      </c>
      <c r="J39" s="69"/>
      <c r="K39" s="69"/>
      <c r="L39" s="69"/>
      <c r="M39" s="112"/>
      <c r="N39" s="113"/>
      <c r="O39" s="112"/>
      <c r="P39" s="113"/>
      <c r="Q39" s="1"/>
    </row>
    <row r="40" spans="1:17" ht="20.25" customHeight="1" x14ac:dyDescent="0.25">
      <c r="A40" s="11" t="s">
        <v>78</v>
      </c>
      <c r="B40" s="11"/>
      <c r="C40" s="64">
        <f t="shared" si="1"/>
        <v>-120901</v>
      </c>
      <c r="D40" s="64"/>
      <c r="E40" s="62">
        <v>-33436</v>
      </c>
      <c r="F40" s="64"/>
      <c r="G40" s="62">
        <f>-119980-921</f>
        <v>-120901</v>
      </c>
      <c r="H40" s="64"/>
      <c r="I40" s="62">
        <v>-33436</v>
      </c>
      <c r="J40" s="112"/>
      <c r="K40" s="112"/>
      <c r="L40" s="69"/>
      <c r="M40" s="112"/>
      <c r="N40" s="112"/>
      <c r="O40" s="112"/>
      <c r="P40" s="69"/>
      <c r="Q40" s="1"/>
    </row>
    <row r="41" spans="1:17" ht="20.25" customHeight="1" x14ac:dyDescent="0.25">
      <c r="A41" s="11" t="s">
        <v>87</v>
      </c>
      <c r="B41" s="11"/>
      <c r="C41" s="64">
        <f t="shared" si="1"/>
        <v>106457</v>
      </c>
      <c r="D41" s="64"/>
      <c r="E41" s="62">
        <v>120753</v>
      </c>
      <c r="F41" s="64"/>
      <c r="G41" s="62">
        <v>106457</v>
      </c>
      <c r="H41" s="64"/>
      <c r="I41" s="62">
        <v>120753</v>
      </c>
      <c r="J41" s="112"/>
      <c r="K41" s="112"/>
      <c r="L41" s="69"/>
      <c r="M41" s="112"/>
      <c r="N41" s="112"/>
      <c r="O41" s="112"/>
      <c r="P41" s="69"/>
      <c r="Q41" s="1"/>
    </row>
    <row r="42" spans="1:17" ht="20.25" customHeight="1" x14ac:dyDescent="0.25">
      <c r="A42" s="11" t="s">
        <v>88</v>
      </c>
      <c r="B42" s="11"/>
      <c r="C42" s="64">
        <f t="shared" si="1"/>
        <v>1357</v>
      </c>
      <c r="D42" s="64"/>
      <c r="E42" s="62">
        <v>17797</v>
      </c>
      <c r="F42" s="64"/>
      <c r="G42" s="62">
        <v>1357</v>
      </c>
      <c r="H42" s="64"/>
      <c r="I42" s="62">
        <v>17797</v>
      </c>
      <c r="J42" s="112"/>
      <c r="K42" s="112"/>
      <c r="L42" s="69"/>
      <c r="M42" s="112"/>
      <c r="N42" s="112"/>
      <c r="O42" s="112"/>
      <c r="P42" s="69"/>
      <c r="Q42" s="1"/>
    </row>
    <row r="43" spans="1:17" ht="20.25" customHeight="1" x14ac:dyDescent="0.25">
      <c r="A43" s="6" t="s">
        <v>188</v>
      </c>
      <c r="B43" s="11"/>
      <c r="C43" s="19">
        <f>SUM(C37:C42)</f>
        <v>-9510</v>
      </c>
      <c r="D43" s="21">
        <f>SUM(D37:D40)</f>
        <v>0</v>
      </c>
      <c r="E43" s="19">
        <f>SUM(E37:E42)</f>
        <v>-224084</v>
      </c>
      <c r="F43" s="21"/>
      <c r="G43" s="19">
        <f>SUM(G37:G42)</f>
        <v>-9510</v>
      </c>
      <c r="H43" s="21"/>
      <c r="I43" s="19">
        <f>SUM(I37:I42)</f>
        <v>-224084</v>
      </c>
      <c r="J43" s="21"/>
      <c r="K43" s="21"/>
      <c r="L43" s="21"/>
      <c r="M43" s="21"/>
      <c r="N43" s="21"/>
      <c r="O43" s="21"/>
      <c r="P43" s="21"/>
      <c r="Q43" s="1"/>
    </row>
    <row r="44" spans="1:17" ht="11.25" customHeight="1" x14ac:dyDescent="0.25">
      <c r="A44" s="6"/>
      <c r="B44" s="1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1"/>
    </row>
    <row r="45" spans="1:17" ht="20.25" customHeight="1" x14ac:dyDescent="0.25">
      <c r="A45" s="8" t="s">
        <v>12</v>
      </c>
      <c r="B45" s="11"/>
      <c r="C45" s="75"/>
      <c r="D45" s="75"/>
      <c r="E45" s="75"/>
      <c r="F45" s="75"/>
      <c r="G45" s="75"/>
      <c r="H45" s="75"/>
      <c r="I45" s="75"/>
      <c r="J45" s="52"/>
      <c r="K45" s="52"/>
      <c r="L45" s="52"/>
      <c r="M45" s="52"/>
      <c r="N45" s="52"/>
      <c r="O45" s="52"/>
      <c r="P45" s="52"/>
      <c r="Q45" s="1"/>
    </row>
    <row r="46" spans="1:17" ht="20.25" customHeight="1" x14ac:dyDescent="0.25">
      <c r="A46" s="11" t="s">
        <v>159</v>
      </c>
      <c r="C46" s="53"/>
      <c r="D46" s="53"/>
      <c r="E46" s="21"/>
      <c r="F46" s="53"/>
      <c r="G46" s="53"/>
      <c r="H46" s="53"/>
      <c r="I46" s="21"/>
      <c r="J46" s="53"/>
      <c r="K46" s="53"/>
      <c r="L46" s="53"/>
      <c r="M46" s="53"/>
      <c r="N46" s="53"/>
      <c r="O46" s="53"/>
      <c r="P46" s="53"/>
      <c r="Q46" s="1"/>
    </row>
    <row r="47" spans="1:17" ht="20.25" customHeight="1" x14ac:dyDescent="0.25">
      <c r="A47" s="11" t="s">
        <v>122</v>
      </c>
      <c r="C47" s="53">
        <f>G47</f>
        <v>-115000</v>
      </c>
      <c r="D47" s="53"/>
      <c r="E47" s="53">
        <v>0</v>
      </c>
      <c r="F47" s="53"/>
      <c r="G47" s="53">
        <v>-115000</v>
      </c>
      <c r="H47" s="53"/>
      <c r="I47" s="53">
        <v>0</v>
      </c>
      <c r="J47" s="53"/>
      <c r="K47" s="53"/>
      <c r="L47" s="53"/>
      <c r="M47" s="53"/>
      <c r="N47" s="53"/>
      <c r="O47" s="53"/>
      <c r="P47" s="53"/>
      <c r="Q47" s="1"/>
    </row>
    <row r="48" spans="1:17" ht="20.25" customHeight="1" x14ac:dyDescent="0.25">
      <c r="A48" s="11" t="s">
        <v>160</v>
      </c>
      <c r="C48" s="53">
        <f>G48</f>
        <v>0</v>
      </c>
      <c r="D48" s="53"/>
      <c r="E48" s="53">
        <v>27655</v>
      </c>
      <c r="F48" s="53"/>
      <c r="G48" s="60">
        <v>0</v>
      </c>
      <c r="H48" s="53"/>
      <c r="I48" s="53">
        <v>27655</v>
      </c>
      <c r="J48" s="53"/>
      <c r="K48" s="53"/>
      <c r="L48" s="53"/>
      <c r="M48" s="53"/>
      <c r="N48" s="53"/>
      <c r="O48" s="53"/>
      <c r="P48" s="53"/>
      <c r="Q48" s="1"/>
    </row>
    <row r="49" spans="1:17" ht="20.25" customHeight="1" x14ac:dyDescent="0.25">
      <c r="A49" s="11" t="s">
        <v>183</v>
      </c>
      <c r="C49" s="53">
        <f>G49</f>
        <v>-10080</v>
      </c>
      <c r="D49" s="53"/>
      <c r="E49" s="53">
        <v>-10080</v>
      </c>
      <c r="F49" s="53"/>
      <c r="G49" s="53">
        <v>-10080</v>
      </c>
      <c r="H49" s="53"/>
      <c r="I49" s="53">
        <v>-10080</v>
      </c>
      <c r="J49" s="53"/>
      <c r="K49" s="53"/>
      <c r="L49" s="53"/>
      <c r="M49" s="53"/>
      <c r="N49" s="53"/>
      <c r="O49" s="53"/>
      <c r="P49" s="53"/>
      <c r="Q49" s="1"/>
    </row>
    <row r="50" spans="1:17" ht="20.25" customHeight="1" x14ac:dyDescent="0.55000000000000004">
      <c r="A50" s="11" t="s">
        <v>92</v>
      </c>
      <c r="B50" s="11"/>
      <c r="C50" s="53">
        <f>G50</f>
        <v>-1033</v>
      </c>
      <c r="D50" s="152"/>
      <c r="E50" s="62">
        <v>-29</v>
      </c>
      <c r="F50" s="152"/>
      <c r="G50" s="62">
        <v>-1033</v>
      </c>
      <c r="H50" s="152"/>
      <c r="I50" s="62">
        <v>-29</v>
      </c>
      <c r="J50" s="52"/>
      <c r="K50" s="52"/>
      <c r="L50" s="52"/>
      <c r="M50" s="52"/>
      <c r="N50" s="52"/>
      <c r="O50" s="52"/>
      <c r="P50" s="52"/>
      <c r="Q50" s="1"/>
    </row>
    <row r="51" spans="1:17" ht="20.25" customHeight="1" x14ac:dyDescent="0.25">
      <c r="A51" s="6" t="s">
        <v>161</v>
      </c>
      <c r="B51" s="11"/>
      <c r="C51" s="19">
        <f>SUM(C46:C50)</f>
        <v>-126113</v>
      </c>
      <c r="D51" s="66"/>
      <c r="E51" s="19">
        <f>SUM(E46:E50)</f>
        <v>17546</v>
      </c>
      <c r="F51" s="66"/>
      <c r="G51" s="19">
        <f>SUM(G46:G50)</f>
        <v>-126113</v>
      </c>
      <c r="H51" s="66"/>
      <c r="I51" s="19">
        <f>SUM(I46:I50)</f>
        <v>17546</v>
      </c>
      <c r="J51" s="21"/>
      <c r="K51" s="21"/>
      <c r="L51" s="21"/>
      <c r="M51" s="21"/>
      <c r="N51" s="21"/>
      <c r="O51" s="21"/>
      <c r="P51" s="21"/>
      <c r="Q51" s="1"/>
    </row>
    <row r="52" spans="1:17" ht="11.25" customHeight="1" x14ac:dyDescent="0.25">
      <c r="A52" s="6"/>
      <c r="B52" s="1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1"/>
    </row>
    <row r="53" spans="1:17" ht="20.25" customHeight="1" x14ac:dyDescent="0.25">
      <c r="A53" s="6" t="s">
        <v>154</v>
      </c>
      <c r="B53" s="11"/>
      <c r="C53" s="66">
        <f>SUM(C34,C43,C51)</f>
        <v>350169</v>
      </c>
      <c r="D53" s="66"/>
      <c r="E53" s="66">
        <f>SUM(E34,E43,E51)</f>
        <v>-227287</v>
      </c>
      <c r="F53" s="66"/>
      <c r="G53" s="66">
        <f>SUM(G34,G43,G51)</f>
        <v>350169</v>
      </c>
      <c r="H53" s="66"/>
      <c r="I53" s="66">
        <f>SUM(I34,I43,I51)</f>
        <v>-227287</v>
      </c>
      <c r="J53" s="21"/>
      <c r="K53" s="21"/>
      <c r="L53" s="21"/>
      <c r="M53" s="21"/>
      <c r="N53" s="21"/>
      <c r="O53" s="21"/>
      <c r="P53" s="21"/>
      <c r="Q53" s="1"/>
    </row>
    <row r="54" spans="1:17" ht="20.25" customHeight="1" x14ac:dyDescent="0.25">
      <c r="A54" s="5" t="s">
        <v>116</v>
      </c>
      <c r="B54" s="11"/>
      <c r="C54" s="85">
        <f>'BS 3-4'!F11</f>
        <v>220070</v>
      </c>
      <c r="D54" s="75"/>
      <c r="E54" s="85">
        <v>1403995</v>
      </c>
      <c r="F54" s="75"/>
      <c r="G54" s="85">
        <f>'BS 3-4'!J11</f>
        <v>220070</v>
      </c>
      <c r="H54" s="75"/>
      <c r="I54" s="34">
        <v>1403995</v>
      </c>
      <c r="J54" s="52"/>
      <c r="K54" s="52"/>
      <c r="L54" s="52"/>
      <c r="M54" s="52"/>
      <c r="N54" s="52"/>
      <c r="O54" s="52"/>
      <c r="P54" s="52"/>
      <c r="Q54" s="1"/>
    </row>
    <row r="55" spans="1:17" ht="20.25" customHeight="1" thickBot="1" x14ac:dyDescent="0.3">
      <c r="A55" s="6" t="s">
        <v>185</v>
      </c>
      <c r="B55" s="11"/>
      <c r="C55" s="67">
        <f>SUM(C53:C54)</f>
        <v>570239</v>
      </c>
      <c r="D55" s="66"/>
      <c r="E55" s="23">
        <f>SUM(E53:E54)</f>
        <v>1176708</v>
      </c>
      <c r="F55" s="66"/>
      <c r="G55" s="67">
        <f>SUM(G53:G54)</f>
        <v>570239</v>
      </c>
      <c r="H55" s="66"/>
      <c r="I55" s="67">
        <f>SUM(I53:I54)</f>
        <v>1176708</v>
      </c>
      <c r="J55" s="21"/>
      <c r="K55" s="21"/>
      <c r="L55" s="21"/>
      <c r="M55" s="21"/>
      <c r="N55" s="21"/>
      <c r="O55" s="21"/>
      <c r="P55" s="21"/>
      <c r="Q55" s="1"/>
    </row>
    <row r="56" spans="1:17" ht="12" customHeight="1" thickTop="1" x14ac:dyDescent="0.25">
      <c r="Q56" s="1"/>
    </row>
    <row r="57" spans="1:17" ht="20.25" customHeight="1" x14ac:dyDescent="0.25">
      <c r="Q57" s="1"/>
    </row>
  </sheetData>
  <mergeCells count="16">
    <mergeCell ref="J11:P11"/>
    <mergeCell ref="J5:L5"/>
    <mergeCell ref="N5:P5"/>
    <mergeCell ref="J6:L6"/>
    <mergeCell ref="N6:P6"/>
    <mergeCell ref="J7:L7"/>
    <mergeCell ref="N7:P7"/>
    <mergeCell ref="C5:E5"/>
    <mergeCell ref="G5:I5"/>
    <mergeCell ref="C6:E6"/>
    <mergeCell ref="G6:I6"/>
    <mergeCell ref="C11:I11"/>
    <mergeCell ref="C7:E7"/>
    <mergeCell ref="G7:I7"/>
    <mergeCell ref="C8:E8"/>
    <mergeCell ref="G8:I8"/>
  </mergeCells>
  <phoneticPr fontId="5" type="noConversion"/>
  <pageMargins left="0.7" right="0.45" top="0.48" bottom="0.5" header="0.5" footer="0.5"/>
  <pageSetup paperSize="9" scale="78" firstPageNumber="11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  <rowBreaks count="1" manualBreakCount="1">
    <brk id="4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12</vt:i4>
      </vt:variant>
    </vt:vector>
  </HeadingPairs>
  <TitlesOfParts>
    <vt:vector size="20" baseType="lpstr">
      <vt:lpstr>BS 3-4</vt:lpstr>
      <vt:lpstr>PL 5</vt:lpstr>
      <vt:lpstr>OCI 6</vt:lpstr>
      <vt:lpstr>PL 3M</vt:lpstr>
      <vt:lpstr>PL 6M</vt:lpstr>
      <vt:lpstr>Equity 9</vt:lpstr>
      <vt:lpstr>Equity 10</vt:lpstr>
      <vt:lpstr>CF 11-12</vt:lpstr>
      <vt:lpstr>'BS 3-4'!Print_Area</vt:lpstr>
      <vt:lpstr>'CF 11-12'!Print_Area</vt:lpstr>
      <vt:lpstr>'Equity 10'!Print_Area</vt:lpstr>
      <vt:lpstr>'Equity 9'!Print_Area</vt:lpstr>
      <vt:lpstr>'OCI 6'!Print_Area</vt:lpstr>
      <vt:lpstr>'PL 3M'!Print_Area</vt:lpstr>
      <vt:lpstr>'PL 5'!Print_Area</vt:lpstr>
      <vt:lpstr>'PL 6M'!Print_Area</vt:lpstr>
      <vt:lpstr>'CF 11-12'!Print_Titles</vt:lpstr>
      <vt:lpstr>'OCI 6'!Print_Titles</vt:lpstr>
      <vt:lpstr>'PL 5'!Print_Titles</vt:lpstr>
      <vt:lpstr>'BS 3-4'!Title2nd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Ukrit, Techanusorn</cp:lastModifiedBy>
  <cp:lastPrinted>2021-11-14T13:32:35Z</cp:lastPrinted>
  <dcterms:created xsi:type="dcterms:W3CDTF">2005-02-20T11:53:21Z</dcterms:created>
  <dcterms:modified xsi:type="dcterms:W3CDTF">2021-11-15T09:23:50Z</dcterms:modified>
</cp:coreProperties>
</file>