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3\Q2\FS\ไฟล์เข้าตลาด\"/>
    </mc:Choice>
  </mc:AlternateContent>
  <xr:revisionPtr revIDLastSave="0" documentId="13_ncr:1_{6A828E14-5278-49B2-B238-B3ADB8C76488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BS 2-3" sheetId="1" r:id="rId1"/>
    <sheet name="PL 3M" sheetId="12" r:id="rId2"/>
    <sheet name="PL 5" sheetId="10" state="hidden" r:id="rId3"/>
    <sheet name="OCI 6" sheetId="11" state="hidden" r:id="rId4"/>
    <sheet name="PL 6M" sheetId="13" r:id="rId5"/>
    <sheet name="Equity 8" sheetId="9" r:id="rId6"/>
    <sheet name="Equity 9" sheetId="3" r:id="rId7"/>
    <sheet name="CF 10-11" sheetId="5" r:id="rId8"/>
  </sheets>
  <definedNames>
    <definedName name="OLE_LINK3" localSheetId="0">'BS 2-3'!#REF!</definedName>
    <definedName name="OLE_LINK3" localSheetId="7">'CF 10-11'!#REF!</definedName>
    <definedName name="_xlnm.Print_Area" localSheetId="0">'BS 2-3'!$A$1:$J$66</definedName>
    <definedName name="_xlnm.Print_Area" localSheetId="7">'CF 10-11'!$A$1:$I$57</definedName>
    <definedName name="_xlnm.Print_Area" localSheetId="5">'Equity 8'!$A$1:$U$35</definedName>
    <definedName name="_xlnm.Print_Area" localSheetId="6">'Equity 9'!$A$1:$Q$34</definedName>
    <definedName name="_xlnm.Print_Area" localSheetId="3">'OCI 6'!$A$1:$J$35</definedName>
    <definedName name="_xlnm.Print_Area" localSheetId="1">'PL 3M'!$A$1:$J$68</definedName>
    <definedName name="_xlnm.Print_Area" localSheetId="2">'PL 5'!$A$1:$J$37</definedName>
    <definedName name="_xlnm.Print_Area" localSheetId="4">'PL 6M'!$A$1:$J$68</definedName>
    <definedName name="_xlnm.Print_Titles" localSheetId="7">'CF 10-11'!$1:$11</definedName>
    <definedName name="_xlnm.Print_Titles" localSheetId="3">'OCI 6'!$1:$11</definedName>
    <definedName name="_xlnm.Print_Titles" localSheetId="2">'PL 5'!$1:$11</definedName>
    <definedName name="Title2nd" localSheetId="0">'BS 2-3'!$A$1</definedName>
    <definedName name="Title2nd" localSheetId="7">'CF 10-11'!#REF!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2" l="1"/>
  <c r="D28" i="13"/>
  <c r="G41" i="5"/>
  <c r="H58" i="13" l="1"/>
  <c r="I28" i="9"/>
  <c r="C51" i="5"/>
  <c r="C40" i="5"/>
  <c r="C19" i="5"/>
  <c r="H62" i="12" l="1"/>
  <c r="O25" i="3" l="1"/>
  <c r="S22" i="9" l="1"/>
  <c r="Q22" i="9"/>
  <c r="O22" i="9"/>
  <c r="M22" i="9"/>
  <c r="K22" i="9"/>
  <c r="U22" i="9"/>
  <c r="S12" i="9"/>
  <c r="S25" i="9"/>
  <c r="Q25" i="9"/>
  <c r="G25" i="9"/>
  <c r="E25" i="9"/>
  <c r="C25" i="9"/>
  <c r="U12" i="9"/>
  <c r="D11" i="1"/>
  <c r="E51" i="5"/>
  <c r="E50" i="5"/>
  <c r="E49" i="5"/>
  <c r="C39" i="5"/>
  <c r="E44" i="5"/>
  <c r="E43" i="5"/>
  <c r="E41" i="5"/>
  <c r="E39" i="5"/>
  <c r="I42" i="5"/>
  <c r="E42" i="5" s="1"/>
  <c r="C27" i="5" l="1"/>
  <c r="E33" i="5"/>
  <c r="E32" i="5"/>
  <c r="E31" i="5"/>
  <c r="E30" i="5"/>
  <c r="E29" i="5"/>
  <c r="E28" i="5"/>
  <c r="E27" i="5"/>
  <c r="E24" i="5"/>
  <c r="E22" i="5"/>
  <c r="E21" i="5"/>
  <c r="E20" i="5"/>
  <c r="E19" i="5"/>
  <c r="E17" i="5"/>
  <c r="E16" i="5"/>
  <c r="E15" i="5"/>
  <c r="E13" i="5"/>
  <c r="I15" i="5"/>
  <c r="I13" i="5"/>
  <c r="Q16" i="3"/>
  <c r="Q25" i="3"/>
  <c r="Q13" i="3"/>
  <c r="O13" i="3"/>
  <c r="C21" i="9" l="1"/>
  <c r="F62" i="13"/>
  <c r="F58" i="13"/>
  <c r="J62" i="13"/>
  <c r="J58" i="13"/>
  <c r="F34" i="13"/>
  <c r="J34" i="13"/>
  <c r="F30" i="13"/>
  <c r="F22" i="13"/>
  <c r="F21" i="13"/>
  <c r="F20" i="13"/>
  <c r="J23" i="13"/>
  <c r="F16" i="13"/>
  <c r="F14" i="13"/>
  <c r="F13" i="13"/>
  <c r="F12" i="13"/>
  <c r="F62" i="12"/>
  <c r="F58" i="12"/>
  <c r="F46" i="12"/>
  <c r="F34" i="12"/>
  <c r="J34" i="12"/>
  <c r="F30" i="12"/>
  <c r="J28" i="12"/>
  <c r="F22" i="12"/>
  <c r="F21" i="12"/>
  <c r="F20" i="12"/>
  <c r="F12" i="12"/>
  <c r="F16" i="12"/>
  <c r="F14" i="12"/>
  <c r="F13" i="12"/>
  <c r="D12" i="12"/>
  <c r="F61" i="1"/>
  <c r="F60" i="1"/>
  <c r="F45" i="1"/>
  <c r="F44" i="1"/>
  <c r="F39" i="1"/>
  <c r="F40" i="1"/>
  <c r="F38" i="1"/>
  <c r="F23" i="1"/>
  <c r="F22" i="1"/>
  <c r="F19" i="1"/>
  <c r="F15" i="1"/>
  <c r="F14" i="1"/>
  <c r="F13" i="1"/>
  <c r="F12" i="1"/>
  <c r="F11" i="1"/>
  <c r="S29" i="9" l="1"/>
  <c r="Q29" i="9"/>
  <c r="O29" i="9"/>
  <c r="M29" i="9"/>
  <c r="K29" i="9"/>
  <c r="G29" i="9"/>
  <c r="E29" i="9"/>
  <c r="C29" i="9"/>
  <c r="S16" i="9"/>
  <c r="Q16" i="9"/>
  <c r="O16" i="9"/>
  <c r="M16" i="9"/>
  <c r="K16" i="9"/>
  <c r="G16" i="9"/>
  <c r="E16" i="9"/>
  <c r="C16" i="9"/>
  <c r="I15" i="9"/>
  <c r="U15" i="9" s="1"/>
  <c r="U16" i="9" s="1"/>
  <c r="U28" i="9" l="1"/>
  <c r="U29" i="9" s="1"/>
  <c r="I16" i="9"/>
  <c r="M29" i="3"/>
  <c r="K29" i="3"/>
  <c r="I29" i="3"/>
  <c r="G29" i="3"/>
  <c r="E29" i="3"/>
  <c r="C29" i="3"/>
  <c r="Q28" i="3"/>
  <c r="Q29" i="3" s="1"/>
  <c r="O28" i="3"/>
  <c r="O29" i="3" s="1"/>
  <c r="M17" i="3"/>
  <c r="K17" i="3"/>
  <c r="I17" i="3"/>
  <c r="G17" i="3"/>
  <c r="E17" i="3"/>
  <c r="C17" i="3"/>
  <c r="Q17" i="3"/>
  <c r="O16" i="3"/>
  <c r="O17" i="3" s="1"/>
  <c r="I29" i="9" l="1"/>
  <c r="D30" i="12" l="1"/>
  <c r="D21" i="12"/>
  <c r="D22" i="12"/>
  <c r="D20" i="12"/>
  <c r="D23" i="1"/>
  <c r="D30" i="13" l="1"/>
  <c r="D62" i="12"/>
  <c r="D58" i="12"/>
  <c r="D44" i="1"/>
  <c r="C42" i="5" l="1"/>
  <c r="C50" i="5"/>
  <c r="C49" i="5"/>
  <c r="C21" i="5"/>
  <c r="C22" i="5"/>
  <c r="C24" i="5"/>
  <c r="C20" i="5"/>
  <c r="C16" i="5"/>
  <c r="C17" i="5"/>
  <c r="C28" i="5"/>
  <c r="C29" i="5"/>
  <c r="C30" i="5"/>
  <c r="C31" i="5"/>
  <c r="C32" i="5"/>
  <c r="C33" i="5"/>
  <c r="C41" i="5"/>
  <c r="C43" i="5"/>
  <c r="C44" i="5"/>
  <c r="G15" i="5"/>
  <c r="C15" i="5" s="1"/>
  <c r="D13" i="12"/>
  <c r="D14" i="12"/>
  <c r="D16" i="12"/>
  <c r="D62" i="13"/>
  <c r="D21" i="13"/>
  <c r="D22" i="13"/>
  <c r="D20" i="13"/>
  <c r="D16" i="13"/>
  <c r="D13" i="13"/>
  <c r="D14" i="13"/>
  <c r="D12" i="13"/>
  <c r="D45" i="1"/>
  <c r="D46" i="1" s="1"/>
  <c r="D39" i="1"/>
  <c r="D40" i="1"/>
  <c r="D38" i="1"/>
  <c r="D22" i="1"/>
  <c r="D19" i="1"/>
  <c r="D15" i="1"/>
  <c r="D14" i="1"/>
  <c r="D13" i="1"/>
  <c r="D12" i="1"/>
  <c r="H32" i="9"/>
  <c r="O32" i="9"/>
  <c r="O34" i="9" s="1"/>
  <c r="O35" i="9" s="1"/>
  <c r="M32" i="9"/>
  <c r="M34" i="9" s="1"/>
  <c r="M35" i="9" s="1"/>
  <c r="O21" i="9"/>
  <c r="M21" i="3"/>
  <c r="M22" i="3" s="1"/>
  <c r="M25" i="3" s="1"/>
  <c r="G21" i="3"/>
  <c r="E21" i="3"/>
  <c r="C21" i="3"/>
  <c r="C22" i="3" s="1"/>
  <c r="C25" i="3" s="1"/>
  <c r="J64" i="13"/>
  <c r="F64" i="13"/>
  <c r="F53" i="13"/>
  <c r="J53" i="13"/>
  <c r="J66" i="13" s="1"/>
  <c r="H53" i="13"/>
  <c r="D53" i="13"/>
  <c r="H23" i="13"/>
  <c r="F23" i="13"/>
  <c r="J17" i="13"/>
  <c r="H17" i="13"/>
  <c r="F17" i="13"/>
  <c r="J64" i="12"/>
  <c r="H64" i="12"/>
  <c r="F64" i="12"/>
  <c r="D64" i="12"/>
  <c r="J53" i="12"/>
  <c r="H53" i="12"/>
  <c r="F53" i="12"/>
  <c r="D53" i="12"/>
  <c r="J23" i="12"/>
  <c r="H23" i="12"/>
  <c r="F23" i="12"/>
  <c r="D23" i="12"/>
  <c r="J17" i="12"/>
  <c r="H17" i="12"/>
  <c r="F17" i="12"/>
  <c r="H33" i="1"/>
  <c r="D33" i="1"/>
  <c r="H64" i="1"/>
  <c r="D64" i="1"/>
  <c r="H31" i="10"/>
  <c r="D31" i="10" s="1"/>
  <c r="O31" i="3"/>
  <c r="D26" i="11"/>
  <c r="D30" i="11" s="1"/>
  <c r="D32" i="11" s="1"/>
  <c r="F29" i="10"/>
  <c r="D17" i="10"/>
  <c r="D15" i="10"/>
  <c r="D18" i="10" s="1"/>
  <c r="D26" i="10" s="1"/>
  <c r="D30" i="10" s="1"/>
  <c r="D32" i="10" s="1"/>
  <c r="C55" i="5"/>
  <c r="G55" i="5"/>
  <c r="Q34" i="9"/>
  <c r="Q35" i="9" s="1"/>
  <c r="M33" i="3"/>
  <c r="Q21" i="9"/>
  <c r="P31" i="9"/>
  <c r="N31" i="9"/>
  <c r="J28" i="11"/>
  <c r="J24" i="11"/>
  <c r="J30" i="11" s="1"/>
  <c r="J32" i="11" s="1"/>
  <c r="F64" i="1"/>
  <c r="H41" i="1"/>
  <c r="H16" i="1"/>
  <c r="F24" i="1"/>
  <c r="F30" i="11"/>
  <c r="J19" i="11"/>
  <c r="H19" i="11"/>
  <c r="F19" i="11"/>
  <c r="F32" i="11" s="1"/>
  <c r="D19" i="11"/>
  <c r="G52" i="5"/>
  <c r="I52" i="5"/>
  <c r="E52" i="5"/>
  <c r="I45" i="5"/>
  <c r="G45" i="5"/>
  <c r="E45" i="5"/>
  <c r="G33" i="3"/>
  <c r="E33" i="3"/>
  <c r="C33" i="3"/>
  <c r="G34" i="9"/>
  <c r="E34" i="9"/>
  <c r="C34" i="9"/>
  <c r="G21" i="9"/>
  <c r="G22" i="9" s="1"/>
  <c r="E21" i="9"/>
  <c r="E22" i="9" s="1"/>
  <c r="C22" i="9"/>
  <c r="J24" i="1"/>
  <c r="H24" i="1"/>
  <c r="H50" i="9"/>
  <c r="D50" i="9"/>
  <c r="J18" i="10"/>
  <c r="H18" i="10"/>
  <c r="F18" i="10"/>
  <c r="F26" i="10" s="1"/>
  <c r="F30" i="10" s="1"/>
  <c r="F32" i="10" s="1"/>
  <c r="J64" i="1"/>
  <c r="J46" i="1"/>
  <c r="F46" i="1"/>
  <c r="J24" i="10"/>
  <c r="J26" i="10"/>
  <c r="J30" i="10" s="1"/>
  <c r="J32" i="10" s="1"/>
  <c r="H24" i="10"/>
  <c r="F24" i="10"/>
  <c r="D24" i="10"/>
  <c r="H31" i="9"/>
  <c r="J31" i="9"/>
  <c r="L31" i="9"/>
  <c r="S31" i="9" s="1"/>
  <c r="J41" i="1"/>
  <c r="F41" i="1"/>
  <c r="V31" i="9"/>
  <c r="T31" i="9"/>
  <c r="R31" i="9"/>
  <c r="D45" i="5"/>
  <c r="F16" i="1"/>
  <c r="J16" i="1"/>
  <c r="H30" i="11"/>
  <c r="H26" i="10"/>
  <c r="H30" i="10"/>
  <c r="H32" i="10" s="1"/>
  <c r="I25" i="5"/>
  <c r="H32" i="11"/>
  <c r="H46" i="1"/>
  <c r="I34" i="5" l="1"/>
  <c r="I36" i="5" s="1"/>
  <c r="I54" i="5" s="1"/>
  <c r="I56" i="5" s="1"/>
  <c r="H25" i="13"/>
  <c r="H66" i="12"/>
  <c r="H26" i="1"/>
  <c r="J26" i="1"/>
  <c r="D24" i="1"/>
  <c r="M34" i="3"/>
  <c r="C34" i="3"/>
  <c r="F66" i="13"/>
  <c r="J66" i="12"/>
  <c r="F66" i="12"/>
  <c r="F67" i="12" s="1"/>
  <c r="F25" i="12"/>
  <c r="F29" i="12" s="1"/>
  <c r="F31" i="12" s="1"/>
  <c r="F48" i="1"/>
  <c r="F66" i="1" s="1"/>
  <c r="J48" i="1"/>
  <c r="J66" i="1" s="1"/>
  <c r="F26" i="1"/>
  <c r="H25" i="12"/>
  <c r="H29" i="12" s="1"/>
  <c r="H31" i="12" s="1"/>
  <c r="G35" i="9"/>
  <c r="E35" i="9"/>
  <c r="E22" i="3"/>
  <c r="E25" i="3" s="1"/>
  <c r="E34" i="3" s="1"/>
  <c r="G22" i="3"/>
  <c r="O21" i="3"/>
  <c r="O22" i="3" s="1"/>
  <c r="C52" i="5"/>
  <c r="D66" i="12"/>
  <c r="J25" i="12"/>
  <c r="J25" i="13"/>
  <c r="F25" i="13"/>
  <c r="K21" i="9"/>
  <c r="H64" i="13"/>
  <c r="K32" i="3" s="1"/>
  <c r="D58" i="13"/>
  <c r="C45" i="5"/>
  <c r="D17" i="12"/>
  <c r="D25" i="12" s="1"/>
  <c r="D23" i="13"/>
  <c r="D17" i="13"/>
  <c r="H48" i="1"/>
  <c r="H66" i="1" s="1"/>
  <c r="D41" i="1"/>
  <c r="D48" i="1" s="1"/>
  <c r="D66" i="1" s="1"/>
  <c r="D16" i="1"/>
  <c r="H12" i="11"/>
  <c r="H33" i="11" s="1"/>
  <c r="H35" i="10"/>
  <c r="D35" i="10"/>
  <c r="D12" i="11"/>
  <c r="D33" i="11" s="1"/>
  <c r="M21" i="9"/>
  <c r="J35" i="10"/>
  <c r="J12" i="11"/>
  <c r="J33" i="11" s="1"/>
  <c r="F12" i="11"/>
  <c r="F33" i="11" s="1"/>
  <c r="F35" i="10"/>
  <c r="K21" i="3"/>
  <c r="K22" i="3" s="1"/>
  <c r="H66" i="13" l="1"/>
  <c r="D26" i="1"/>
  <c r="C35" i="9"/>
  <c r="U25" i="9"/>
  <c r="G25" i="3"/>
  <c r="G34" i="3" s="1"/>
  <c r="H46" i="12"/>
  <c r="H67" i="12" s="1"/>
  <c r="H34" i="12"/>
  <c r="J29" i="12"/>
  <c r="J31" i="12" s="1"/>
  <c r="J46" i="12" s="1"/>
  <c r="J67" i="12" s="1"/>
  <c r="D29" i="12"/>
  <c r="D31" i="12" s="1"/>
  <c r="J29" i="13"/>
  <c r="J31" i="13" s="1"/>
  <c r="F29" i="13"/>
  <c r="F31" i="13" s="1"/>
  <c r="H29" i="13"/>
  <c r="H31" i="13" s="1"/>
  <c r="H34" i="13" s="1"/>
  <c r="S21" i="9"/>
  <c r="K32" i="9"/>
  <c r="S32" i="9" s="1"/>
  <c r="D64" i="13"/>
  <c r="D66" i="13" s="1"/>
  <c r="D25" i="13"/>
  <c r="Q32" i="3"/>
  <c r="K33" i="3"/>
  <c r="K34" i="3" s="1"/>
  <c r="O32" i="3"/>
  <c r="O33" i="3" s="1"/>
  <c r="O34" i="3" s="1"/>
  <c r="D46" i="12" l="1"/>
  <c r="D67" i="12" s="1"/>
  <c r="D34" i="12"/>
  <c r="J46" i="13"/>
  <c r="J67" i="13" s="1"/>
  <c r="E25" i="5"/>
  <c r="F46" i="13"/>
  <c r="F67" i="13" s="1"/>
  <c r="H46" i="13"/>
  <c r="H67" i="13" s="1"/>
  <c r="G13" i="5"/>
  <c r="G25" i="5" s="1"/>
  <c r="I31" i="3"/>
  <c r="D29" i="13"/>
  <c r="D31" i="13" s="1"/>
  <c r="D34" i="13" s="1"/>
  <c r="U32" i="9"/>
  <c r="K34" i="9"/>
  <c r="K35" i="9" s="1"/>
  <c r="S34" i="9"/>
  <c r="G34" i="5" l="1"/>
  <c r="G36" i="5" s="1"/>
  <c r="G54" i="5" s="1"/>
  <c r="G56" i="5" s="1"/>
  <c r="E34" i="5"/>
  <c r="E36" i="5" s="1"/>
  <c r="E54" i="5" s="1"/>
  <c r="E56" i="5" s="1"/>
  <c r="S35" i="9"/>
  <c r="I21" i="3"/>
  <c r="I22" i="3" s="1"/>
  <c r="Q21" i="3"/>
  <c r="Q22" i="3" s="1"/>
  <c r="I21" i="9"/>
  <c r="I22" i="9" s="1"/>
  <c r="U21" i="9"/>
  <c r="I31" i="9"/>
  <c r="D46" i="13"/>
  <c r="D67" i="13" s="1"/>
  <c r="C13" i="5"/>
  <c r="C25" i="5" s="1"/>
  <c r="Q31" i="3"/>
  <c r="Q33" i="3" s="1"/>
  <c r="I33" i="3"/>
  <c r="C34" i="5" l="1"/>
  <c r="C36" i="5" s="1"/>
  <c r="C54" i="5" s="1"/>
  <c r="C56" i="5" s="1"/>
  <c r="I34" i="3"/>
  <c r="Q34" i="3"/>
  <c r="I34" i="9"/>
  <c r="U31" i="9"/>
  <c r="U34" i="9" s="1"/>
  <c r="U35" i="9" l="1"/>
  <c r="I35" i="9"/>
</calcChain>
</file>

<file path=xl/sharedStrings.xml><?xml version="1.0" encoding="utf-8"?>
<sst xmlns="http://schemas.openxmlformats.org/spreadsheetml/2006/main" count="440" uniqueCount="200">
  <si>
    <t>Inventories</t>
  </si>
  <si>
    <t>Other non-current assets</t>
  </si>
  <si>
    <t>Total</t>
  </si>
  <si>
    <t>Issued</t>
  </si>
  <si>
    <t>and paid-up</t>
  </si>
  <si>
    <t xml:space="preserve">share capital </t>
  </si>
  <si>
    <t xml:space="preserve">Assets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</si>
  <si>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</si>
  <si>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</si>
  <si>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</si>
  <si>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</si>
  <si>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</si>
  <si>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</si>
  <si>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</si>
  <si>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</si>
  <si>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</si>
  <si>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</si>
  <si>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</si>
  <si>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</si>
  <si>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</si>
  <si>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</si>
  <si>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</si>
  <si>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</si>
  <si>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</si>
  <si>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</si>
  <si>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</si>
  <si>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</si>
  <si>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</si>
  <si>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</si>
  <si>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</si>
  <si>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</si>
  <si>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</si>
  <si>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</si>
  <si>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</si>
  <si>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</si>
  <si>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</si>
  <si>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</si>
  <si>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</si>
  <si>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</si>
  <si>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</si>
  <si>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</si>
  <si>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</si>
  <si>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</si>
  <si>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</si>
  <si>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</si>
  <si>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</si>
  <si>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</si>
  <si>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(Unaudited)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</si>
  <si>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</si>
  <si>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</si>
  <si>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</si>
  <si>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</si>
  <si>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</si>
  <si>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</si>
  <si>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</si>
  <si>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</si>
  <si>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</si>
  <si>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</si>
  <si>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</si>
  <si>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</si>
  <si>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</si>
  <si>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</si>
  <si>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</si>
  <si>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</si>
  <si>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</si>
  <si>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</si>
  <si>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</si>
  <si>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</si>
  <si>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</si>
  <si>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</si>
  <si>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</si>
  <si>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</si>
  <si>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</si>
  <si>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</si>
  <si>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</si>
  <si>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</si>
  <si>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</si>
  <si>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</si>
  <si>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</si>
  <si>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</si>
  <si>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Authorised share captital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</si>
  <si>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</si>
  <si>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</si>
  <si>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</si>
  <si>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</si>
  <si>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</si>
  <si>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</si>
  <si>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</si>
  <si>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(201,600,000 ordinary shares, par value</t>
  </si>
  <si>
    <t>at Baht 1 per share)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</si>
  <si>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</si>
  <si>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</si>
  <si>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</si>
  <si>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</si>
  <si>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</si>
  <si>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</si>
  <si>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</si>
  <si>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</si>
  <si>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</si>
  <si>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</si>
  <si>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</si>
  <si>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</si>
  <si>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</si>
  <si>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</si>
  <si>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</si>
  <si>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</si>
  <si>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</si>
  <si>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</si>
  <si>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</si>
  <si>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</si>
  <si>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</si>
  <si>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</si>
  <si>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 xml:space="preserve">   Other comprehensive income</t>
  </si>
  <si>
    <t>Total comprehensive income (expense)</t>
  </si>
  <si>
    <t xml:space="preserve">   for the period</t>
  </si>
  <si>
    <t>Cash and cash equivalents at 1 April</t>
  </si>
  <si>
    <t>comprehensive income</t>
  </si>
  <si>
    <t xml:space="preserve">Other non-current financial assets </t>
  </si>
  <si>
    <t xml:space="preserve">Decrease in 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</si>
  <si>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</si>
  <si>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</si>
  <si>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 xml:space="preserve">   from financial institution</t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</si>
  <si>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</si>
  <si>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</si>
  <si>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</si>
  <si>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</si>
  <si>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</si>
  <si>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</si>
  <si>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</si>
  <si>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</si>
  <si>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equity method</t>
  </si>
  <si>
    <t>remeasurements</t>
  </si>
  <si>
    <t>of defined</t>
  </si>
  <si>
    <t>benefit plans</t>
  </si>
  <si>
    <t>Balance at 1 April 2021</t>
  </si>
  <si>
    <t xml:space="preserve">   Profit</t>
  </si>
  <si>
    <t>Current income tax payable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</si>
  <si>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</si>
  <si>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</si>
  <si>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</si>
  <si>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</si>
  <si>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</si>
  <si>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</si>
  <si>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>Share of other comprehensive income of associates</t>
  </si>
  <si>
    <t xml:space="preserve">   accounted for using equity method</t>
  </si>
  <si>
    <t xml:space="preserve">Net cash from (used in) operating activities </t>
  </si>
  <si>
    <t>Net increase (decrease) in cash and cash equivalents</t>
  </si>
  <si>
    <t>2, 5</t>
  </si>
  <si>
    <t>components</t>
  </si>
  <si>
    <t>of equity</t>
  </si>
  <si>
    <t>3, 4</t>
  </si>
  <si>
    <t xml:space="preserve">Repayment for short-term loans 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</si>
  <si>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</si>
  <si>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</si>
  <si>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Other comprehensive income for the period,</t>
  </si>
  <si>
    <t xml:space="preserve">    net of tax</t>
  </si>
  <si>
    <t>Gain (loss) on</t>
  </si>
  <si>
    <t>Total comprehensive income for the period</t>
  </si>
  <si>
    <t>30 September</t>
  </si>
  <si>
    <t>Six-month period ended</t>
  </si>
  <si>
    <t xml:space="preserve">   net of tax</t>
  </si>
  <si>
    <t xml:space="preserve">   Dividends</t>
  </si>
  <si>
    <t>Six-month period ended 30 September 2021</t>
  </si>
  <si>
    <t>Balance at 30 September 2021</t>
  </si>
  <si>
    <t>Dividend paid</t>
  </si>
  <si>
    <t>Cash and cash equivalents at 30 September</t>
  </si>
  <si>
    <t xml:space="preserve"> </t>
  </si>
  <si>
    <t>Unrealised (gain) loss on foreign exchange</t>
  </si>
  <si>
    <t>Employee benefits paid</t>
  </si>
  <si>
    <t>Transactions  with owners, recorded directly in equity</t>
  </si>
  <si>
    <t>(expense) of investment</t>
  </si>
  <si>
    <t xml:space="preserve"> in associates using</t>
  </si>
  <si>
    <t>Profit before income tax</t>
  </si>
  <si>
    <t>Profit for the period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</si>
  <si>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</si>
  <si>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</si>
  <si>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Share of profit of associates accounted for</t>
  </si>
  <si>
    <t xml:space="preserve">Other comprehensive income for the period, </t>
  </si>
  <si>
    <t>Share of other comprehensive expense of associates</t>
  </si>
  <si>
    <t>Six-month period ended 30 September 2022</t>
  </si>
  <si>
    <t>Balance as at 30 September 2021</t>
  </si>
  <si>
    <t>Balance at 1 April 2022</t>
  </si>
  <si>
    <t>Balance at 30 September 2022</t>
  </si>
  <si>
    <t>Net cash generated from (used in) operating activities</t>
  </si>
  <si>
    <t xml:space="preserve">Taxes paid </t>
  </si>
  <si>
    <t>Proceeds from sale of other debts securities</t>
  </si>
  <si>
    <t>2, 3, 4</t>
  </si>
  <si>
    <t>2, 4</t>
  </si>
  <si>
    <t>Profit from operating activities</t>
  </si>
  <si>
    <t>Tax expense</t>
  </si>
  <si>
    <t xml:space="preserve">Net cash from (used in) investing activities  </t>
  </si>
  <si>
    <t>Net cash used in financing activities</t>
  </si>
  <si>
    <t xml:space="preserve">Adjustments to reconcile profit to cash receipts (payments) </t>
  </si>
  <si>
    <t xml:space="preserve">Share of other comprehensive expense of associates </t>
  </si>
  <si>
    <t xml:space="preserve">Share of profit of associates accounted for </t>
  </si>
  <si>
    <t>Tax (expense) income</t>
  </si>
  <si>
    <t>Balance at 31 March 2021</t>
  </si>
  <si>
    <t xml:space="preserve">   Distributions to owners</t>
  </si>
  <si>
    <t>(Reversal of) loss on inventories devaluation</t>
  </si>
  <si>
    <t xml:space="preserve"> Total distributions to owners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</si>
</sst>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  <numFmt numFmtId="167" formatCode="_-* #,##0_-;\-* #,##0_-;_-* &quot;-&quot;_-;_-@_-"/>
    <numFmt numFmtId="168" formatCode="_-* #,##0.00_-;\-* #,##0.00_-;_-* &quot;-&quot;??_-;_-@_-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1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</cellStyleXfs>
  <cellXfs count="243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center" vertical="center"/>
    </xf>
    <xf numFmtId="37" fontId="0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4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5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165" fontId="0" fillId="0" borderId="0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0" fillId="0" borderId="0" xfId="0" applyNumberFormat="1" applyFont="1" applyFill="1" applyBorder="1" applyAlignment="1">
      <alignment vertical="center"/>
    </xf>
    <xf numFmtId="43" fontId="20" fillId="0" borderId="0" xfId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164" fontId="3" fillId="0" borderId="0" xfId="2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43" fontId="10" fillId="0" borderId="0" xfId="1" applyFont="1" applyFill="1" applyBorder="1" applyAlignment="1"/>
    <xf numFmtId="0" fontId="0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 indent="1"/>
    </xf>
    <xf numFmtId="165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5" fontId="3" fillId="0" borderId="5" xfId="1" applyNumberFormat="1" applyFont="1" applyFill="1" applyBorder="1" applyAlignment="1">
      <alignment horizontal="right" vertical="center"/>
    </xf>
    <xf numFmtId="165" fontId="11" fillId="0" borderId="0" xfId="1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164" fontId="0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43" fontId="3" fillId="0" borderId="0" xfId="1" quotePrefix="1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5" fontId="0" fillId="0" borderId="0" xfId="0" applyNumberForma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5" fontId="3" fillId="0" borderId="0" xfId="1" quotePrefix="1" applyNumberFormat="1" applyFon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43" fontId="3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horizontal="center" vertical="center"/>
    </xf>
    <xf numFmtId="165" fontId="0" fillId="0" borderId="0" xfId="1" quotePrefix="1" applyNumberFormat="1" applyFont="1" applyFill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</cellXfs>
  <cellStyles count="28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Percent" xfId="22" builtinId="5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AC150"/>
  <sheetViews>
    <sheetView view="pageBreakPreview" zoomScale="90" zoomScaleNormal="85" zoomScaleSheetLayoutView="90" workbookViewId="0">
      <selection activeCell="K15" sqref="K15"/>
    </sheetView>
  </sheetViews>
  <sheetFormatPr defaultColWidth="9.21875" defaultRowHeight="18.75" customHeight="1" x14ac:dyDescent="0.25"/>
  <cols>
    <col min="1" max="1" width="44" style="18" customWidth="1"/>
    <col min="2" max="2" width="5.88671875" style="28" bestFit="1" customWidth="1"/>
    <col min="3" max="3" width="0.77734375" style="4" customWidth="1"/>
    <col min="4" max="4" width="16.21875" style="4" customWidth="1"/>
    <col min="5" max="5" width="0.77734375" style="4" customWidth="1"/>
    <col min="6" max="6" width="16.88671875" style="4" customWidth="1"/>
    <col min="7" max="7" width="0.88671875" style="4" customWidth="1"/>
    <col min="8" max="8" width="13.5546875" style="4" customWidth="1"/>
    <col min="9" max="9" width="0.77734375" style="4" customWidth="1"/>
    <col min="10" max="10" width="13.5546875" style="4" customWidth="1"/>
    <col min="11" max="11" width="9.21875" style="113"/>
    <col min="12" max="12" width="26.77734375" style="113" customWidth="1"/>
    <col min="13" max="13" width="17.5546875" style="114" bestFit="1" customWidth="1"/>
    <col min="14" max="14" width="1.77734375" style="114" customWidth="1"/>
    <col min="15" max="15" width="2.21875" style="114" customWidth="1"/>
    <col min="16" max="16" width="1.77734375" style="114" customWidth="1"/>
    <col min="17" max="17" width="17.5546875" style="114" bestFit="1" customWidth="1"/>
    <col min="18" max="18" width="17.5546875" style="114" customWidth="1"/>
    <col min="19" max="24" width="9.21875" style="113"/>
    <col min="25" max="25" width="16.21875" style="114" bestFit="1" customWidth="1"/>
    <col min="26" max="28" width="9.21875" style="113"/>
    <col min="29" max="29" width="16.21875" style="114" bestFit="1" customWidth="1"/>
    <col min="30" max="16384" width="9.21875" style="113"/>
  </cols>
  <sheetData>
    <row r="1" spans="1:29" ht="18.75" customHeight="1" x14ac:dyDescent="0.25">
      <c r="A1" s="24" t="s">
        <v>59</v>
      </c>
    </row>
    <row r="2" spans="1:29" ht="18.75" customHeight="1" x14ac:dyDescent="0.25">
      <c r="A2" s="24" t="s">
        <v>44</v>
      </c>
    </row>
    <row r="4" spans="1:29" s="50" customFormat="1" ht="18.75" customHeight="1" x14ac:dyDescent="0.25">
      <c r="A4" s="82"/>
      <c r="B4" s="2"/>
      <c r="C4" s="40"/>
      <c r="D4" s="225" t="s">
        <v>62</v>
      </c>
      <c r="E4" s="225"/>
      <c r="F4" s="225"/>
      <c r="G4" s="40"/>
      <c r="H4" s="225" t="s">
        <v>78</v>
      </c>
      <c r="I4" s="225"/>
      <c r="J4" s="225"/>
      <c r="M4" s="112"/>
      <c r="N4" s="112"/>
      <c r="O4" s="112"/>
      <c r="P4" s="112"/>
      <c r="Q4" s="112"/>
      <c r="R4" s="112"/>
      <c r="Y4" s="112"/>
      <c r="AC4" s="112"/>
    </row>
    <row r="5" spans="1:29" s="50" customFormat="1" ht="18.75" customHeight="1" x14ac:dyDescent="0.25">
      <c r="A5" s="24"/>
      <c r="B5" s="2"/>
      <c r="C5" s="40"/>
      <c r="D5" s="225" t="s">
        <v>63</v>
      </c>
      <c r="E5" s="225"/>
      <c r="F5" s="225"/>
      <c r="G5" s="40"/>
      <c r="H5" s="225" t="s">
        <v>79</v>
      </c>
      <c r="I5" s="225"/>
      <c r="J5" s="225"/>
      <c r="M5" s="112"/>
      <c r="N5" s="112"/>
      <c r="O5" s="112"/>
      <c r="P5" s="112"/>
      <c r="Q5" s="112"/>
      <c r="R5" s="112"/>
      <c r="Y5" s="112"/>
      <c r="AC5" s="112"/>
    </row>
    <row r="6" spans="1:29" s="50" customFormat="1" ht="18.75" customHeight="1" x14ac:dyDescent="0.25">
      <c r="A6" s="24"/>
      <c r="B6" s="2"/>
      <c r="C6" s="40"/>
      <c r="D6" s="123" t="s">
        <v>158</v>
      </c>
      <c r="E6" s="39"/>
      <c r="F6" s="126" t="s">
        <v>46</v>
      </c>
      <c r="G6" s="123"/>
      <c r="H6" s="123" t="s">
        <v>158</v>
      </c>
      <c r="I6" s="39"/>
      <c r="J6" s="126" t="s">
        <v>46</v>
      </c>
      <c r="M6" s="112"/>
      <c r="N6" s="112"/>
      <c r="O6" s="112"/>
      <c r="P6" s="112"/>
      <c r="Q6" s="112"/>
      <c r="R6" s="112"/>
      <c r="Y6" s="112"/>
      <c r="AC6" s="112"/>
    </row>
    <row r="7" spans="1:29" ht="18.75" customHeight="1" x14ac:dyDescent="0.25">
      <c r="A7" s="24" t="s">
        <v>6</v>
      </c>
      <c r="B7" s="2" t="s">
        <v>7</v>
      </c>
      <c r="C7" s="40"/>
      <c r="D7" s="39">
        <v>2022</v>
      </c>
      <c r="E7" s="39"/>
      <c r="F7" s="39">
        <v>2022</v>
      </c>
      <c r="G7" s="39"/>
      <c r="H7" s="39">
        <v>2022</v>
      </c>
      <c r="I7" s="39"/>
      <c r="J7" s="39">
        <v>2022</v>
      </c>
    </row>
    <row r="8" spans="1:29" ht="18.75" customHeight="1" x14ac:dyDescent="0.25">
      <c r="A8" s="24"/>
      <c r="B8" s="2"/>
      <c r="C8" s="40"/>
      <c r="D8" s="39" t="s">
        <v>47</v>
      </c>
      <c r="E8" s="39"/>
      <c r="F8" s="39"/>
      <c r="G8" s="39"/>
      <c r="H8" s="39" t="s">
        <v>47</v>
      </c>
      <c r="I8" s="39"/>
      <c r="J8" s="39"/>
    </row>
    <row r="9" spans="1:29" ht="18.75" customHeight="1" x14ac:dyDescent="0.25">
      <c r="A9" s="24"/>
      <c r="B9" s="2"/>
      <c r="C9" s="40"/>
      <c r="D9" s="226" t="s">
        <v>45</v>
      </c>
      <c r="E9" s="226"/>
      <c r="F9" s="226"/>
      <c r="G9" s="226"/>
      <c r="H9" s="226"/>
      <c r="I9" s="226"/>
      <c r="J9" s="226"/>
    </row>
    <row r="10" spans="1:29" s="72" customFormat="1" ht="22.05" customHeight="1" x14ac:dyDescent="0.25">
      <c r="A10" s="8" t="s">
        <v>21</v>
      </c>
      <c r="B10" s="2"/>
      <c r="C10" s="40"/>
      <c r="D10" s="73"/>
      <c r="E10" s="73"/>
      <c r="F10" s="73"/>
      <c r="G10" s="73"/>
      <c r="H10" s="73"/>
      <c r="I10" s="73"/>
      <c r="J10" s="73"/>
      <c r="M10" s="106"/>
      <c r="N10" s="106"/>
      <c r="O10" s="106"/>
      <c r="P10" s="106"/>
      <c r="Q10" s="106"/>
      <c r="R10" s="106"/>
      <c r="Y10" s="106"/>
      <c r="AC10" s="106"/>
    </row>
    <row r="11" spans="1:29" s="72" customFormat="1" ht="18.75" customHeight="1" x14ac:dyDescent="0.25">
      <c r="A11" s="11" t="s">
        <v>22</v>
      </c>
      <c r="B11" s="2"/>
      <c r="C11" s="40"/>
      <c r="D11" s="76">
        <f>H11</f>
        <v>226945</v>
      </c>
      <c r="E11" s="6"/>
      <c r="F11" s="58">
        <f>J11</f>
        <v>295043</v>
      </c>
      <c r="G11" s="10"/>
      <c r="H11" s="76">
        <v>226945</v>
      </c>
      <c r="I11" s="73"/>
      <c r="J11" s="58">
        <v>295043</v>
      </c>
      <c r="L11" s="93"/>
      <c r="M11" s="106"/>
      <c r="N11" s="106"/>
      <c r="O11" s="106"/>
      <c r="P11" s="106"/>
      <c r="Q11" s="106"/>
      <c r="R11" s="106"/>
      <c r="Y11" s="106"/>
      <c r="AC11" s="106"/>
    </row>
    <row r="12" spans="1:29" s="72" customFormat="1" ht="18.75" customHeight="1" x14ac:dyDescent="0.25">
      <c r="A12" s="11" t="s">
        <v>120</v>
      </c>
      <c r="B12" s="2"/>
      <c r="C12" s="40"/>
      <c r="D12" s="76">
        <f>H12</f>
        <v>72760</v>
      </c>
      <c r="E12" s="6"/>
      <c r="F12" s="58">
        <f>J12</f>
        <v>321070</v>
      </c>
      <c r="G12" s="10"/>
      <c r="H12" s="76">
        <v>72760</v>
      </c>
      <c r="I12" s="73"/>
      <c r="J12" s="58">
        <v>321070</v>
      </c>
      <c r="L12" s="93"/>
      <c r="M12" s="106"/>
      <c r="N12" s="106"/>
      <c r="O12" s="106"/>
      <c r="P12" s="106"/>
      <c r="Q12" s="106"/>
      <c r="R12" s="106"/>
      <c r="Y12" s="106"/>
      <c r="AC12" s="106"/>
    </row>
    <row r="13" spans="1:29" s="72" customFormat="1" ht="18.75" customHeight="1" x14ac:dyDescent="0.25">
      <c r="A13" s="11" t="s">
        <v>48</v>
      </c>
      <c r="B13" s="2">
        <v>2</v>
      </c>
      <c r="C13" s="40"/>
      <c r="D13" s="59">
        <f>H13</f>
        <v>1926797</v>
      </c>
      <c r="E13" s="6"/>
      <c r="F13" s="58">
        <f t="shared" ref="F13:F15" si="0">J13</f>
        <v>1949367</v>
      </c>
      <c r="G13" s="10"/>
      <c r="H13" s="59">
        <v>1926797</v>
      </c>
      <c r="I13" s="73"/>
      <c r="J13" s="58">
        <v>1949367</v>
      </c>
      <c r="L13" s="93"/>
      <c r="M13" s="106"/>
      <c r="N13" s="106"/>
      <c r="O13" s="106"/>
      <c r="P13" s="106"/>
      <c r="Q13" s="106"/>
      <c r="R13" s="106"/>
      <c r="Y13" s="106"/>
      <c r="AC13" s="106"/>
    </row>
    <row r="14" spans="1:29" s="72" customFormat="1" ht="18.75" customHeight="1" x14ac:dyDescent="0.25">
      <c r="A14" s="11" t="s">
        <v>0</v>
      </c>
      <c r="B14" s="2"/>
      <c r="C14" s="40"/>
      <c r="D14" s="59">
        <f>H14</f>
        <v>2486459</v>
      </c>
      <c r="E14" s="6"/>
      <c r="F14" s="58">
        <f t="shared" si="0"/>
        <v>2333581</v>
      </c>
      <c r="G14" s="10"/>
      <c r="H14" s="59">
        <v>2486459</v>
      </c>
      <c r="I14" s="73"/>
      <c r="J14" s="58">
        <v>2333581</v>
      </c>
      <c r="L14" s="93"/>
      <c r="M14" s="106"/>
      <c r="N14" s="106"/>
      <c r="O14" s="106"/>
      <c r="P14" s="106"/>
      <c r="Q14" s="106"/>
      <c r="R14" s="106"/>
      <c r="Y14" s="106"/>
      <c r="AC14" s="106"/>
    </row>
    <row r="15" spans="1:29" s="72" customFormat="1" ht="18.75" customHeight="1" x14ac:dyDescent="0.25">
      <c r="A15" s="11" t="s">
        <v>58</v>
      </c>
      <c r="B15" s="2"/>
      <c r="C15" s="40"/>
      <c r="D15" s="76">
        <f>H15</f>
        <v>274627</v>
      </c>
      <c r="E15" s="6"/>
      <c r="F15" s="58">
        <f t="shared" si="0"/>
        <v>280248</v>
      </c>
      <c r="G15" s="10"/>
      <c r="H15" s="76">
        <v>274627</v>
      </c>
      <c r="I15" s="73"/>
      <c r="J15" s="58">
        <v>280248</v>
      </c>
      <c r="L15" s="93"/>
      <c r="M15" s="106"/>
      <c r="N15" s="106"/>
      <c r="O15" s="106"/>
      <c r="P15" s="106"/>
      <c r="Q15" s="106"/>
      <c r="R15" s="106"/>
      <c r="Y15" s="106"/>
      <c r="AC15" s="106"/>
    </row>
    <row r="16" spans="1:29" s="72" customFormat="1" ht="18.75" customHeight="1" x14ac:dyDescent="0.25">
      <c r="A16" s="6" t="s">
        <v>23</v>
      </c>
      <c r="B16" s="78"/>
      <c r="C16" s="40"/>
      <c r="D16" s="19">
        <f>SUM(D11:D15)</f>
        <v>4987588</v>
      </c>
      <c r="E16" s="92"/>
      <c r="F16" s="19">
        <f>SUM(F11:F15)</f>
        <v>5179309</v>
      </c>
      <c r="G16" s="92"/>
      <c r="H16" s="19">
        <f>SUM(H11:H15)</f>
        <v>4987588</v>
      </c>
      <c r="I16" s="92"/>
      <c r="J16" s="19">
        <f>SUM(J11:J15)</f>
        <v>5179309</v>
      </c>
      <c r="M16" s="106"/>
      <c r="N16" s="106"/>
      <c r="O16" s="106"/>
      <c r="P16" s="106"/>
      <c r="Q16" s="106"/>
      <c r="R16" s="106"/>
      <c r="Y16" s="106"/>
      <c r="AC16" s="106"/>
    </row>
    <row r="17" spans="1:29" s="72" customFormat="1" ht="18.75" customHeight="1" x14ac:dyDescent="0.25">
      <c r="A17" s="6"/>
      <c r="B17" s="78"/>
      <c r="C17" s="40"/>
      <c r="D17" s="10"/>
      <c r="E17" s="10"/>
      <c r="F17" s="10"/>
      <c r="G17" s="10"/>
      <c r="H17" s="10"/>
      <c r="I17" s="10"/>
      <c r="J17" s="10"/>
      <c r="M17" s="106"/>
      <c r="N17" s="106"/>
      <c r="O17" s="106"/>
      <c r="P17" s="106"/>
      <c r="Q17" s="106"/>
      <c r="R17" s="106"/>
      <c r="Y17" s="106"/>
      <c r="AC17" s="106"/>
    </row>
    <row r="18" spans="1:29" s="72" customFormat="1" ht="18.75" customHeight="1" x14ac:dyDescent="0.25">
      <c r="A18" s="8" t="s">
        <v>24</v>
      </c>
      <c r="B18" s="79"/>
      <c r="C18" s="40"/>
      <c r="D18" s="10"/>
      <c r="E18" s="10"/>
      <c r="F18" s="10"/>
      <c r="G18" s="10"/>
      <c r="H18" s="10"/>
      <c r="I18" s="10"/>
      <c r="J18" s="10"/>
      <c r="M18" s="106"/>
      <c r="N18" s="106"/>
      <c r="O18" s="106"/>
      <c r="P18" s="106"/>
      <c r="Q18" s="106"/>
      <c r="R18" s="106"/>
      <c r="Y18" s="106"/>
      <c r="AC18" s="106"/>
    </row>
    <row r="19" spans="1:29" s="72" customFormat="1" ht="18.75" customHeight="1" x14ac:dyDescent="0.25">
      <c r="A19" s="11" t="s">
        <v>117</v>
      </c>
      <c r="B19" s="2">
        <v>3</v>
      </c>
      <c r="C19" s="40"/>
      <c r="D19" s="10">
        <f>H19</f>
        <v>4915115</v>
      </c>
      <c r="E19" s="10"/>
      <c r="F19" s="58">
        <f>J19</f>
        <v>4675623</v>
      </c>
      <c r="G19" s="10"/>
      <c r="H19" s="10">
        <v>4915115</v>
      </c>
      <c r="I19" s="10"/>
      <c r="J19" s="58">
        <v>4675623</v>
      </c>
      <c r="M19" s="106"/>
      <c r="N19" s="106"/>
      <c r="O19" s="106"/>
      <c r="P19" s="106"/>
      <c r="Q19" s="106"/>
      <c r="R19" s="106"/>
      <c r="Y19" s="106"/>
      <c r="AC19" s="106"/>
    </row>
    <row r="20" spans="1:29" s="72" customFormat="1" ht="18.75" customHeight="1" x14ac:dyDescent="0.25">
      <c r="A20" s="11" t="s">
        <v>128</v>
      </c>
      <c r="B20" s="2">
        <v>4</v>
      </c>
      <c r="C20" s="40"/>
      <c r="D20" s="10">
        <v>22734449</v>
      </c>
      <c r="E20" s="10"/>
      <c r="F20" s="58">
        <v>20991777</v>
      </c>
      <c r="G20" s="10"/>
      <c r="H20" s="10">
        <v>7785440</v>
      </c>
      <c r="I20" s="10"/>
      <c r="J20" s="58">
        <v>7785440</v>
      </c>
      <c r="M20" s="106"/>
      <c r="N20" s="106"/>
      <c r="O20" s="106"/>
      <c r="P20" s="106"/>
      <c r="Q20" s="106"/>
      <c r="R20" s="106"/>
      <c r="Y20" s="106"/>
      <c r="AC20" s="106"/>
    </row>
    <row r="21" spans="1:29" s="72" customFormat="1" ht="18.75" customHeight="1" x14ac:dyDescent="0.25">
      <c r="A21" s="11" t="s">
        <v>61</v>
      </c>
      <c r="B21" s="2">
        <v>4</v>
      </c>
      <c r="C21" s="40"/>
      <c r="D21" s="135">
        <v>0</v>
      </c>
      <c r="E21" s="10"/>
      <c r="F21" s="58">
        <v>0</v>
      </c>
      <c r="G21" s="10"/>
      <c r="H21" s="99">
        <v>1288624</v>
      </c>
      <c r="I21" s="10"/>
      <c r="J21" s="58">
        <v>1288624</v>
      </c>
      <c r="L21" s="93"/>
      <c r="M21" s="106"/>
      <c r="N21" s="106"/>
      <c r="O21" s="106"/>
      <c r="P21" s="106"/>
      <c r="Q21" s="106"/>
      <c r="R21" s="106"/>
      <c r="Y21" s="106"/>
      <c r="AC21" s="106"/>
    </row>
    <row r="22" spans="1:29" s="72" customFormat="1" ht="18.75" customHeight="1" x14ac:dyDescent="0.25">
      <c r="A22" s="11" t="s">
        <v>25</v>
      </c>
      <c r="B22" s="2">
        <v>5</v>
      </c>
      <c r="C22" s="40"/>
      <c r="D22" s="10">
        <f>H22</f>
        <v>2492480</v>
      </c>
      <c r="E22" s="10"/>
      <c r="F22" s="58">
        <f>J22</f>
        <v>2595929</v>
      </c>
      <c r="G22" s="10"/>
      <c r="H22" s="10">
        <v>2492480</v>
      </c>
      <c r="I22" s="10"/>
      <c r="J22" s="58">
        <v>2595929</v>
      </c>
      <c r="L22" s="93"/>
      <c r="M22" s="106"/>
      <c r="N22" s="106"/>
      <c r="O22" s="106"/>
      <c r="P22" s="106"/>
      <c r="Q22" s="106"/>
      <c r="R22" s="106"/>
      <c r="Y22" s="106"/>
      <c r="AC22" s="106"/>
    </row>
    <row r="23" spans="1:29" s="72" customFormat="1" ht="18.75" customHeight="1" x14ac:dyDescent="0.25">
      <c r="A23" s="11" t="s">
        <v>1</v>
      </c>
      <c r="B23" s="79"/>
      <c r="C23" s="40"/>
      <c r="D23" s="10">
        <f>H23</f>
        <v>3126</v>
      </c>
      <c r="E23" s="10"/>
      <c r="F23" s="58">
        <f>J23</f>
        <v>3477</v>
      </c>
      <c r="G23" s="10"/>
      <c r="H23" s="10">
        <v>3126</v>
      </c>
      <c r="I23" s="10"/>
      <c r="J23" s="58">
        <v>3477</v>
      </c>
      <c r="K23" s="115"/>
      <c r="L23" s="93"/>
      <c r="M23" s="106"/>
      <c r="N23" s="106"/>
      <c r="O23" s="106"/>
      <c r="P23" s="106"/>
      <c r="Q23" s="106"/>
      <c r="R23" s="106"/>
      <c r="Y23" s="106"/>
      <c r="AC23" s="106"/>
    </row>
    <row r="24" spans="1:29" s="72" customFormat="1" ht="18.75" customHeight="1" x14ac:dyDescent="0.25">
      <c r="A24" s="6" t="s">
        <v>26</v>
      </c>
      <c r="B24" s="89"/>
      <c r="C24" s="12"/>
      <c r="D24" s="19">
        <f>SUM(D19:D23)</f>
        <v>30145170</v>
      </c>
      <c r="E24" s="92"/>
      <c r="F24" s="19">
        <f>SUM(F19:F23)</f>
        <v>28266806</v>
      </c>
      <c r="G24" s="92"/>
      <c r="H24" s="19">
        <f>SUM(H19:H23)</f>
        <v>16484785</v>
      </c>
      <c r="I24" s="92"/>
      <c r="J24" s="19">
        <f>SUM(J19:J23)</f>
        <v>16349093</v>
      </c>
      <c r="M24" s="106"/>
      <c r="N24" s="106"/>
      <c r="O24" s="106"/>
      <c r="P24" s="106"/>
      <c r="Q24" s="106"/>
      <c r="R24" s="106"/>
      <c r="Y24" s="106"/>
      <c r="AC24" s="106"/>
    </row>
    <row r="25" spans="1:29" s="72" customFormat="1" ht="18.45" customHeight="1" x14ac:dyDescent="0.25">
      <c r="A25" s="6"/>
      <c r="B25" s="89"/>
      <c r="C25" s="12"/>
      <c r="D25" s="21"/>
      <c r="E25" s="92"/>
      <c r="F25" s="21"/>
      <c r="G25" s="92"/>
      <c r="H25" s="21"/>
      <c r="I25" s="92"/>
      <c r="J25" s="21"/>
      <c r="M25" s="106"/>
      <c r="N25" s="106"/>
      <c r="O25" s="106"/>
      <c r="P25" s="106"/>
      <c r="Q25" s="106"/>
      <c r="R25" s="106"/>
      <c r="Y25" s="106"/>
      <c r="AC25" s="106"/>
    </row>
    <row r="26" spans="1:29" s="141" customFormat="1" ht="17.399999999999999" customHeight="1" thickBot="1" x14ac:dyDescent="0.35">
      <c r="A26" s="136" t="s">
        <v>27</v>
      </c>
      <c r="B26" s="137"/>
      <c r="C26" s="138"/>
      <c r="D26" s="139">
        <f>SUM(D16+D24)</f>
        <v>35132758</v>
      </c>
      <c r="E26" s="140"/>
      <c r="F26" s="139">
        <f>SUM(F16+F24)</f>
        <v>33446115</v>
      </c>
      <c r="G26" s="140"/>
      <c r="H26" s="139">
        <f>SUM(H16+H24)</f>
        <v>21472373</v>
      </c>
      <c r="I26" s="140"/>
      <c r="J26" s="139">
        <f>SUM(J16+J24)</f>
        <v>21528402</v>
      </c>
      <c r="M26" s="142"/>
      <c r="N26" s="142"/>
      <c r="O26" s="142"/>
      <c r="P26" s="142"/>
      <c r="Q26" s="142"/>
      <c r="R26" s="142"/>
      <c r="Y26" s="142"/>
      <c r="AC26" s="142"/>
    </row>
    <row r="27" spans="1:29" s="141" customFormat="1" ht="13.5" customHeight="1" thickTop="1" x14ac:dyDescent="0.3">
      <c r="A27" s="136"/>
      <c r="B27" s="137"/>
      <c r="C27" s="138"/>
      <c r="D27" s="145"/>
      <c r="E27" s="140"/>
      <c r="F27" s="145"/>
      <c r="G27" s="140"/>
      <c r="H27" s="145"/>
      <c r="I27" s="140"/>
      <c r="J27" s="145"/>
      <c r="M27" s="142"/>
      <c r="N27" s="142"/>
      <c r="O27" s="142"/>
      <c r="P27" s="142"/>
      <c r="Q27" s="142"/>
      <c r="R27" s="142"/>
      <c r="Y27" s="142"/>
      <c r="AC27" s="142"/>
    </row>
    <row r="28" spans="1:29" s="50" customFormat="1" ht="18.75" customHeight="1" x14ac:dyDescent="0.25">
      <c r="A28" s="24" t="s">
        <v>59</v>
      </c>
      <c r="B28" s="2"/>
      <c r="C28" s="14"/>
      <c r="D28" s="15"/>
      <c r="E28" s="15"/>
      <c r="F28" s="15"/>
      <c r="G28" s="15"/>
      <c r="H28" s="15"/>
      <c r="I28" s="15"/>
      <c r="J28" s="15"/>
      <c r="M28" s="112"/>
      <c r="N28" s="112"/>
      <c r="O28" s="112"/>
      <c r="P28" s="112"/>
      <c r="Q28" s="112"/>
      <c r="R28" s="112"/>
      <c r="Y28" s="112"/>
      <c r="AC28" s="112"/>
    </row>
    <row r="29" spans="1:29" ht="18.75" customHeight="1" x14ac:dyDescent="0.25">
      <c r="A29" s="24" t="s">
        <v>44</v>
      </c>
      <c r="B29" s="2"/>
      <c r="C29" s="11"/>
      <c r="D29" s="11"/>
      <c r="E29" s="11"/>
      <c r="F29" s="11"/>
      <c r="G29" s="11"/>
      <c r="H29" s="11"/>
      <c r="I29" s="11"/>
      <c r="J29" s="11"/>
    </row>
    <row r="30" spans="1:29" ht="15" customHeight="1" x14ac:dyDescent="0.25">
      <c r="A30" s="24"/>
      <c r="B30" s="2"/>
      <c r="C30" s="11"/>
      <c r="D30" s="11"/>
      <c r="E30" s="11"/>
      <c r="F30" s="11"/>
      <c r="G30" s="11"/>
      <c r="H30" s="11"/>
      <c r="I30" s="11"/>
      <c r="J30" s="11"/>
    </row>
    <row r="31" spans="1:29" s="50" customFormat="1" ht="18.75" customHeight="1" x14ac:dyDescent="0.25">
      <c r="A31" s="82"/>
      <c r="B31" s="2"/>
      <c r="C31" s="40"/>
      <c r="D31" s="225" t="s">
        <v>62</v>
      </c>
      <c r="E31" s="225"/>
      <c r="F31" s="225"/>
      <c r="G31" s="40"/>
      <c r="H31" s="225" t="s">
        <v>78</v>
      </c>
      <c r="I31" s="225"/>
      <c r="J31" s="225"/>
      <c r="M31" s="112"/>
      <c r="N31" s="112"/>
      <c r="O31" s="112"/>
      <c r="P31" s="112"/>
      <c r="Q31" s="112"/>
      <c r="R31" s="112"/>
      <c r="Y31" s="112"/>
      <c r="AC31" s="112"/>
    </row>
    <row r="32" spans="1:29" s="50" customFormat="1" ht="18.75" customHeight="1" x14ac:dyDescent="0.25">
      <c r="A32" s="82"/>
      <c r="B32" s="2"/>
      <c r="C32" s="40"/>
      <c r="D32" s="225" t="s">
        <v>63</v>
      </c>
      <c r="E32" s="225"/>
      <c r="F32" s="225"/>
      <c r="G32" s="40"/>
      <c r="H32" s="225" t="s">
        <v>79</v>
      </c>
      <c r="I32" s="225"/>
      <c r="J32" s="225"/>
      <c r="M32" s="112"/>
      <c r="N32" s="112"/>
      <c r="O32" s="112"/>
      <c r="P32" s="112"/>
      <c r="Q32" s="112"/>
      <c r="R32" s="112"/>
      <c r="Y32" s="112"/>
      <c r="AC32" s="112"/>
    </row>
    <row r="33" spans="1:29" s="50" customFormat="1" ht="18.75" customHeight="1" x14ac:dyDescent="0.25">
      <c r="A33" s="24"/>
      <c r="B33" s="2"/>
      <c r="C33" s="40"/>
      <c r="D33" s="123" t="str">
        <f>D6</f>
        <v>30 September</v>
      </c>
      <c r="E33" s="39"/>
      <c r="F33" s="126" t="s">
        <v>46</v>
      </c>
      <c r="G33" s="39"/>
      <c r="H33" s="123" t="str">
        <f>H6</f>
        <v>30 September</v>
      </c>
      <c r="I33" s="39"/>
      <c r="J33" s="126" t="s">
        <v>46</v>
      </c>
      <c r="M33" s="112"/>
      <c r="N33" s="112"/>
      <c r="O33" s="112"/>
      <c r="P33" s="112"/>
      <c r="Q33" s="112"/>
      <c r="R33" s="112"/>
      <c r="Y33" s="112"/>
      <c r="AC33" s="112"/>
    </row>
    <row r="34" spans="1:29" ht="18.75" customHeight="1" x14ac:dyDescent="0.25">
      <c r="A34" s="24" t="s">
        <v>18</v>
      </c>
      <c r="B34" s="221" t="s">
        <v>7</v>
      </c>
      <c r="C34" s="40"/>
      <c r="D34" s="39">
        <v>2022</v>
      </c>
      <c r="E34" s="39"/>
      <c r="F34" s="39">
        <v>2022</v>
      </c>
      <c r="G34" s="39"/>
      <c r="H34" s="39">
        <v>2022</v>
      </c>
      <c r="I34" s="39"/>
      <c r="J34" s="39">
        <v>2022</v>
      </c>
    </row>
    <row r="35" spans="1:29" ht="18.75" customHeight="1" x14ac:dyDescent="0.25">
      <c r="A35" s="24"/>
      <c r="B35" s="2"/>
      <c r="C35" s="40"/>
      <c r="D35" s="39" t="s">
        <v>47</v>
      </c>
      <c r="E35" s="39"/>
      <c r="F35" s="39"/>
      <c r="G35" s="39"/>
      <c r="H35" s="39" t="s">
        <v>47</v>
      </c>
      <c r="I35" s="39"/>
      <c r="J35" s="39"/>
    </row>
    <row r="36" spans="1:29" ht="18.75" customHeight="1" x14ac:dyDescent="0.25">
      <c r="A36" s="11"/>
      <c r="B36" s="2"/>
      <c r="C36" s="40"/>
      <c r="D36" s="226" t="s">
        <v>45</v>
      </c>
      <c r="E36" s="226"/>
      <c r="F36" s="226"/>
      <c r="G36" s="226"/>
      <c r="H36" s="226"/>
      <c r="I36" s="226"/>
      <c r="J36" s="226"/>
    </row>
    <row r="37" spans="1:29" ht="18.75" customHeight="1" x14ac:dyDescent="0.25">
      <c r="A37" s="8" t="s">
        <v>28</v>
      </c>
      <c r="B37" s="2"/>
      <c r="C37" s="40"/>
      <c r="D37" s="73"/>
      <c r="E37" s="73"/>
      <c r="F37" s="73"/>
      <c r="G37" s="73"/>
      <c r="H37" s="73"/>
      <c r="I37" s="73"/>
      <c r="J37" s="73"/>
    </row>
    <row r="38" spans="1:29" ht="18.75" customHeight="1" x14ac:dyDescent="0.25">
      <c r="A38" s="11" t="s">
        <v>92</v>
      </c>
      <c r="B38" s="2">
        <v>2</v>
      </c>
      <c r="C38" s="40"/>
      <c r="D38" s="74">
        <f>H38</f>
        <v>2075744</v>
      </c>
      <c r="E38" s="86"/>
      <c r="F38" s="58">
        <f>J38</f>
        <v>2586842</v>
      </c>
      <c r="G38" s="10"/>
      <c r="H38" s="74">
        <v>2075744</v>
      </c>
      <c r="I38" s="10"/>
      <c r="J38" s="58">
        <v>2586842</v>
      </c>
    </row>
    <row r="39" spans="1:29" ht="18.75" customHeight="1" x14ac:dyDescent="0.25">
      <c r="A39" s="11" t="s">
        <v>136</v>
      </c>
      <c r="B39" s="2"/>
      <c r="C39" s="40"/>
      <c r="D39" s="74">
        <f>H39</f>
        <v>34340</v>
      </c>
      <c r="E39" s="86"/>
      <c r="F39" s="58">
        <f t="shared" ref="F39:F40" si="1">J39</f>
        <v>13150</v>
      </c>
      <c r="G39" s="10"/>
      <c r="H39" s="74">
        <v>34340</v>
      </c>
      <c r="I39" s="10"/>
      <c r="J39" s="58">
        <v>13150</v>
      </c>
    </row>
    <row r="40" spans="1:29" ht="18.75" customHeight="1" x14ac:dyDescent="0.25">
      <c r="A40" s="11" t="s">
        <v>39</v>
      </c>
      <c r="B40" s="2"/>
      <c r="C40" s="40"/>
      <c r="D40" s="74">
        <f>H40</f>
        <v>48300</v>
      </c>
      <c r="E40" s="86"/>
      <c r="F40" s="58">
        <f t="shared" si="1"/>
        <v>37200</v>
      </c>
      <c r="G40" s="10"/>
      <c r="H40" s="74">
        <v>48300</v>
      </c>
      <c r="I40" s="10"/>
      <c r="J40" s="58">
        <v>37200</v>
      </c>
    </row>
    <row r="41" spans="1:29" ht="18.75" customHeight="1" x14ac:dyDescent="0.25">
      <c r="A41" s="6" t="s">
        <v>29</v>
      </c>
      <c r="B41" s="2"/>
      <c r="C41" s="40"/>
      <c r="D41" s="19">
        <f>SUM(D38:D40)</f>
        <v>2158384</v>
      </c>
      <c r="E41" s="92"/>
      <c r="F41" s="19">
        <f>SUM(F38:F40)</f>
        <v>2637192</v>
      </c>
      <c r="G41" s="92"/>
      <c r="H41" s="19">
        <f>SUM(H38:H40)</f>
        <v>2158384</v>
      </c>
      <c r="I41" s="92"/>
      <c r="J41" s="19">
        <f>SUM(J38:J40)</f>
        <v>2637192</v>
      </c>
    </row>
    <row r="42" spans="1:29" ht="15" customHeight="1" x14ac:dyDescent="0.25">
      <c r="A42" s="6"/>
      <c r="B42" s="2"/>
      <c r="C42" s="40"/>
      <c r="D42" s="10"/>
      <c r="E42" s="10"/>
      <c r="F42" s="10"/>
      <c r="G42" s="10"/>
      <c r="H42" s="10"/>
      <c r="I42" s="10"/>
      <c r="J42" s="10"/>
    </row>
    <row r="43" spans="1:29" ht="18.75" customHeight="1" x14ac:dyDescent="0.25">
      <c r="A43" s="8" t="s">
        <v>30</v>
      </c>
      <c r="B43" s="2"/>
      <c r="C43" s="40"/>
      <c r="D43" s="10"/>
      <c r="E43" s="10"/>
      <c r="F43" s="10"/>
      <c r="G43" s="10"/>
      <c r="H43" s="10"/>
      <c r="I43" s="10"/>
      <c r="J43" s="10"/>
    </row>
    <row r="44" spans="1:29" ht="18.45" customHeight="1" x14ac:dyDescent="0.25">
      <c r="A44" s="11" t="s">
        <v>101</v>
      </c>
      <c r="B44" s="2"/>
      <c r="C44" s="40"/>
      <c r="D44" s="77">
        <f>H44</f>
        <v>169018</v>
      </c>
      <c r="E44" s="10"/>
      <c r="F44" s="58">
        <f t="shared" ref="F44:F45" si="2">J44</f>
        <v>162315</v>
      </c>
      <c r="G44" s="10"/>
      <c r="H44" s="77">
        <v>169018</v>
      </c>
      <c r="I44" s="10"/>
      <c r="J44" s="58">
        <v>162315</v>
      </c>
    </row>
    <row r="45" spans="1:29" ht="18.75" customHeight="1" x14ac:dyDescent="0.25">
      <c r="A45" s="11" t="s">
        <v>50</v>
      </c>
      <c r="B45" s="2"/>
      <c r="C45" s="40"/>
      <c r="D45" s="77">
        <f>H45</f>
        <v>609266</v>
      </c>
      <c r="E45" s="10"/>
      <c r="F45" s="58">
        <f t="shared" si="2"/>
        <v>569444</v>
      </c>
      <c r="G45" s="10"/>
      <c r="H45" s="77">
        <v>609266</v>
      </c>
      <c r="I45" s="10"/>
      <c r="J45" s="58">
        <v>569444</v>
      </c>
      <c r="L45" s="164"/>
    </row>
    <row r="46" spans="1:29" ht="18.75" customHeight="1" x14ac:dyDescent="0.25">
      <c r="A46" s="6" t="s">
        <v>31</v>
      </c>
      <c r="B46" s="2"/>
      <c r="C46" s="40"/>
      <c r="D46" s="19">
        <f>SUM(D44:D45)</f>
        <v>778284</v>
      </c>
      <c r="E46" s="92"/>
      <c r="F46" s="19">
        <f>SUM(F44:F45)</f>
        <v>731759</v>
      </c>
      <c r="G46" s="92"/>
      <c r="H46" s="19">
        <f>SUM(H44:H45)</f>
        <v>778284</v>
      </c>
      <c r="I46" s="92"/>
      <c r="J46" s="19">
        <f>SUM(J44:J45)</f>
        <v>731759</v>
      </c>
    </row>
    <row r="47" spans="1:29" ht="18.45" customHeight="1" x14ac:dyDescent="0.25">
      <c r="A47" s="6"/>
      <c r="B47" s="2"/>
      <c r="C47" s="40"/>
      <c r="D47" s="169"/>
      <c r="E47" s="92"/>
      <c r="F47" s="169"/>
      <c r="G47" s="92"/>
      <c r="H47" s="169"/>
      <c r="I47" s="92"/>
      <c r="J47" s="169"/>
    </row>
    <row r="48" spans="1:29" ht="18.45" customHeight="1" x14ac:dyDescent="0.25">
      <c r="A48" s="6" t="s">
        <v>32</v>
      </c>
      <c r="B48" s="2"/>
      <c r="C48" s="40"/>
      <c r="D48" s="98">
        <f>SUM(D41+D46)</f>
        <v>2936668</v>
      </c>
      <c r="E48" s="91"/>
      <c r="F48" s="98">
        <f>SUM(F41+F46)</f>
        <v>3368951</v>
      </c>
      <c r="G48" s="91"/>
      <c r="H48" s="98">
        <f>SUM(H41+H46)</f>
        <v>2936668</v>
      </c>
      <c r="I48" s="91"/>
      <c r="J48" s="98">
        <f>SUM(J41+J46)</f>
        <v>3368951</v>
      </c>
    </row>
    <row r="49" spans="1:12" ht="13.8" x14ac:dyDescent="0.25">
      <c r="A49" s="6"/>
      <c r="B49" s="2"/>
      <c r="C49" s="40"/>
      <c r="D49" s="15"/>
      <c r="E49" s="15"/>
      <c r="F49" s="15"/>
      <c r="G49" s="15"/>
      <c r="H49" s="15"/>
      <c r="I49" s="15"/>
      <c r="J49" s="15"/>
    </row>
    <row r="50" spans="1:12" ht="18.75" customHeight="1" x14ac:dyDescent="0.25">
      <c r="A50" s="8" t="s">
        <v>33</v>
      </c>
      <c r="B50" s="2"/>
      <c r="C50" s="40"/>
      <c r="D50" s="73"/>
      <c r="E50" s="73"/>
      <c r="F50" s="73"/>
      <c r="G50" s="73"/>
      <c r="H50" s="73"/>
      <c r="I50" s="73"/>
      <c r="J50" s="73"/>
    </row>
    <row r="51" spans="1:12" ht="18.75" customHeight="1" x14ac:dyDescent="0.25">
      <c r="A51" s="11" t="s">
        <v>34</v>
      </c>
      <c r="B51" s="2"/>
      <c r="C51" s="40"/>
      <c r="D51" s="73"/>
      <c r="E51" s="73"/>
      <c r="F51" s="73"/>
      <c r="G51" s="73"/>
      <c r="H51" s="73"/>
      <c r="I51" s="73"/>
      <c r="J51" s="73"/>
    </row>
    <row r="52" spans="1:12" ht="18.75" customHeight="1" x14ac:dyDescent="0.25">
      <c r="A52" s="143" t="s">
        <v>80</v>
      </c>
      <c r="B52" s="2"/>
      <c r="C52" s="40"/>
      <c r="D52" s="47"/>
      <c r="E52" s="83"/>
      <c r="F52" s="47"/>
      <c r="G52" s="83"/>
      <c r="H52" s="47"/>
      <c r="I52" s="83"/>
      <c r="J52" s="47"/>
    </row>
    <row r="53" spans="1:12" ht="16.8" customHeight="1" x14ac:dyDescent="0.25">
      <c r="A53" s="144" t="s">
        <v>88</v>
      </c>
      <c r="B53" s="2"/>
      <c r="C53" s="40"/>
      <c r="D53" s="15"/>
      <c r="E53" s="118"/>
      <c r="F53" s="15"/>
      <c r="G53" s="118"/>
      <c r="H53" s="15"/>
      <c r="I53" s="118"/>
      <c r="J53" s="15"/>
    </row>
    <row r="54" spans="1:12" ht="16.8" customHeight="1" thickBot="1" x14ac:dyDescent="0.3">
      <c r="A54" s="144" t="s">
        <v>89</v>
      </c>
      <c r="B54" s="2"/>
      <c r="C54" s="40"/>
      <c r="D54" s="165">
        <v>201600</v>
      </c>
      <c r="E54" s="83"/>
      <c r="F54" s="165">
        <v>201600</v>
      </c>
      <c r="G54" s="83"/>
      <c r="H54" s="165">
        <v>201600</v>
      </c>
      <c r="I54" s="83"/>
      <c r="J54" s="165">
        <v>201600</v>
      </c>
    </row>
    <row r="55" spans="1:12" ht="16.8" customHeight="1" thickTop="1" x14ac:dyDescent="0.25">
      <c r="A55" s="11" t="s">
        <v>93</v>
      </c>
      <c r="B55" s="2"/>
      <c r="C55" s="40"/>
      <c r="D55" s="47"/>
      <c r="E55" s="73"/>
      <c r="F55" s="47"/>
      <c r="G55" s="73"/>
      <c r="H55" s="47"/>
      <c r="I55" s="73"/>
      <c r="J55" s="47"/>
    </row>
    <row r="56" spans="1:12" ht="19.2" customHeight="1" x14ac:dyDescent="0.25">
      <c r="A56" s="144" t="s">
        <v>88</v>
      </c>
      <c r="B56" s="2"/>
      <c r="C56" s="40"/>
      <c r="D56" s="10"/>
      <c r="E56" s="73"/>
      <c r="F56" s="10"/>
      <c r="G56" s="73"/>
      <c r="H56" s="10"/>
      <c r="I56" s="73"/>
      <c r="J56" s="10"/>
    </row>
    <row r="57" spans="1:12" ht="19.2" customHeight="1" x14ac:dyDescent="0.25">
      <c r="A57" s="144" t="s">
        <v>89</v>
      </c>
      <c r="B57" s="2"/>
      <c r="C57" s="40"/>
      <c r="D57" s="10">
        <v>201600</v>
      </c>
      <c r="E57" s="73"/>
      <c r="F57" s="10">
        <v>201600</v>
      </c>
      <c r="G57" s="73"/>
      <c r="H57" s="10">
        <v>201600</v>
      </c>
      <c r="I57" s="73"/>
      <c r="J57" s="10">
        <v>201600</v>
      </c>
    </row>
    <row r="58" spans="1:12" ht="18.75" customHeight="1" x14ac:dyDescent="0.25">
      <c r="A58" s="11" t="s">
        <v>55</v>
      </c>
      <c r="B58" s="2"/>
      <c r="C58" s="40"/>
      <c r="D58" s="10"/>
      <c r="E58" s="10"/>
      <c r="F58" s="10"/>
      <c r="G58" s="10"/>
      <c r="H58" s="10"/>
      <c r="I58" s="10"/>
      <c r="J58" s="10"/>
    </row>
    <row r="59" spans="1:12" ht="18.75" customHeight="1" x14ac:dyDescent="0.25">
      <c r="A59" s="11" t="s">
        <v>35</v>
      </c>
      <c r="B59" s="2"/>
      <c r="C59" s="40"/>
      <c r="D59" s="10"/>
      <c r="E59" s="10"/>
      <c r="F59" s="10"/>
      <c r="G59" s="10"/>
      <c r="H59" s="10"/>
      <c r="I59" s="10"/>
      <c r="J59" s="10"/>
    </row>
    <row r="60" spans="1:12" ht="18.75" customHeight="1" x14ac:dyDescent="0.25">
      <c r="A60" s="30" t="s">
        <v>94</v>
      </c>
      <c r="B60" s="2"/>
      <c r="C60" s="40"/>
      <c r="D60" s="10">
        <v>20160</v>
      </c>
      <c r="E60" s="10"/>
      <c r="F60" s="10">
        <f>J60</f>
        <v>20160</v>
      </c>
      <c r="G60" s="10"/>
      <c r="H60" s="10">
        <v>20160</v>
      </c>
      <c r="I60" s="10"/>
      <c r="J60" s="10">
        <v>20160</v>
      </c>
    </row>
    <row r="61" spans="1:12" ht="18.75" customHeight="1" x14ac:dyDescent="0.25">
      <c r="A61" s="30" t="s">
        <v>64</v>
      </c>
      <c r="B61" s="2"/>
      <c r="C61" s="40"/>
      <c r="D61" s="10">
        <v>2500000</v>
      </c>
      <c r="E61" s="10"/>
      <c r="F61" s="10">
        <f>J61</f>
        <v>2500000</v>
      </c>
      <c r="G61" s="10"/>
      <c r="H61" s="10">
        <v>2500000</v>
      </c>
      <c r="I61" s="10"/>
      <c r="J61" s="10">
        <v>2500000</v>
      </c>
    </row>
    <row r="62" spans="1:12" ht="18.75" customHeight="1" x14ac:dyDescent="0.25">
      <c r="A62" s="30" t="s">
        <v>51</v>
      </c>
      <c r="B62" s="2"/>
      <c r="C62" s="40"/>
      <c r="D62" s="47">
        <v>28122298</v>
      </c>
      <c r="E62" s="47"/>
      <c r="F62" s="10">
        <v>26017255</v>
      </c>
      <c r="G62" s="47"/>
      <c r="H62" s="127">
        <v>13179696</v>
      </c>
      <c r="I62" s="47"/>
      <c r="J62" s="10">
        <v>13004536</v>
      </c>
      <c r="L62" s="155"/>
    </row>
    <row r="63" spans="1:12" ht="18.75" customHeight="1" x14ac:dyDescent="0.25">
      <c r="A63" s="30" t="s">
        <v>52</v>
      </c>
      <c r="B63" s="2"/>
      <c r="C63" s="40"/>
      <c r="D63" s="46">
        <v>1352032</v>
      </c>
      <c r="E63" s="47"/>
      <c r="F63" s="10">
        <v>1338149</v>
      </c>
      <c r="G63" s="47"/>
      <c r="H63" s="46">
        <v>2634249</v>
      </c>
      <c r="I63" s="47"/>
      <c r="J63" s="10">
        <v>2433155</v>
      </c>
      <c r="L63" s="155"/>
    </row>
    <row r="64" spans="1:12" ht="18.75" customHeight="1" x14ac:dyDescent="0.25">
      <c r="A64" s="6" t="s">
        <v>36</v>
      </c>
      <c r="B64" s="2"/>
      <c r="C64" s="40"/>
      <c r="D64" s="19">
        <f>SUM(D56:D63)</f>
        <v>32196090</v>
      </c>
      <c r="E64" s="92"/>
      <c r="F64" s="19">
        <f>SUM(F57:F63)</f>
        <v>30077164</v>
      </c>
      <c r="G64" s="92"/>
      <c r="H64" s="19">
        <f>SUM(H56:H63)</f>
        <v>18535705</v>
      </c>
      <c r="I64" s="7"/>
      <c r="J64" s="19">
        <f>SUM(J56:J63)</f>
        <v>18159451</v>
      </c>
    </row>
    <row r="65" spans="1:10" ht="15" customHeight="1" x14ac:dyDescent="0.25">
      <c r="A65" s="6"/>
      <c r="B65" s="2"/>
      <c r="C65" s="40"/>
      <c r="D65" s="92"/>
      <c r="E65" s="92"/>
      <c r="F65" s="92"/>
      <c r="G65" s="92"/>
      <c r="H65" s="92"/>
      <c r="I65" s="7"/>
      <c r="J65" s="92"/>
    </row>
    <row r="66" spans="1:10" ht="18.75" customHeight="1" thickBot="1" x14ac:dyDescent="0.3">
      <c r="A66" s="6" t="s">
        <v>37</v>
      </c>
      <c r="B66" s="2"/>
      <c r="C66" s="40"/>
      <c r="D66" s="66">
        <f>SUM(D48+D64)</f>
        <v>35132758</v>
      </c>
      <c r="E66" s="65"/>
      <c r="F66" s="66">
        <f>SUM(F48+F64)</f>
        <v>33446115</v>
      </c>
      <c r="G66" s="65"/>
      <c r="H66" s="66">
        <f>SUM(H48+H64)</f>
        <v>21472373</v>
      </c>
      <c r="I66" s="7"/>
      <c r="J66" s="66">
        <f>SUM(J48+J64)</f>
        <v>21528402</v>
      </c>
    </row>
    <row r="67" spans="1:10" ht="15" customHeight="1" thickTop="1" x14ac:dyDescent="0.25">
      <c r="A67" s="6"/>
      <c r="B67" s="2"/>
      <c r="C67" s="40"/>
      <c r="D67" s="128"/>
      <c r="E67" s="15"/>
      <c r="F67" s="128"/>
      <c r="G67" s="15"/>
      <c r="H67" s="128"/>
      <c r="I67" s="15"/>
      <c r="J67" s="128"/>
    </row>
    <row r="68" spans="1:10" ht="18.75" customHeight="1" x14ac:dyDescent="0.25">
      <c r="A68" s="31"/>
      <c r="B68" s="2"/>
      <c r="C68" s="53"/>
      <c r="D68" s="34"/>
      <c r="E68" s="83"/>
      <c r="F68" s="83"/>
      <c r="G68" s="83"/>
      <c r="H68" s="34"/>
      <c r="I68" s="83"/>
      <c r="J68" s="83"/>
    </row>
    <row r="69" spans="1:10" ht="18.75" customHeight="1" x14ac:dyDescent="0.25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 x14ac:dyDescent="0.25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 x14ac:dyDescent="0.25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 x14ac:dyDescent="0.25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 x14ac:dyDescent="0.25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 x14ac:dyDescent="0.25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 x14ac:dyDescent="0.25">
      <c r="A119" s="4"/>
      <c r="B119" s="4"/>
      <c r="D119" s="29"/>
      <c r="E119" s="29"/>
      <c r="F119" s="29"/>
      <c r="G119" s="29"/>
      <c r="H119" s="29"/>
      <c r="I119" s="29"/>
      <c r="J119" s="29"/>
    </row>
    <row r="120" spans="1:10" ht="18.75" customHeight="1" x14ac:dyDescent="0.25">
      <c r="A120" s="4"/>
      <c r="B120" s="4"/>
      <c r="D120" s="29"/>
      <c r="E120" s="29"/>
      <c r="F120" s="29"/>
      <c r="G120" s="29"/>
      <c r="H120" s="29"/>
      <c r="I120" s="29"/>
      <c r="J120" s="29"/>
    </row>
    <row r="121" spans="1:10" ht="18.75" customHeight="1" x14ac:dyDescent="0.25">
      <c r="A121" s="4"/>
      <c r="B121" s="4"/>
      <c r="D121" s="29"/>
      <c r="E121" s="29"/>
      <c r="F121" s="29"/>
      <c r="G121" s="29"/>
      <c r="H121" s="29"/>
      <c r="I121" s="29"/>
      <c r="J121" s="29"/>
    </row>
    <row r="122" spans="1:10" ht="18.75" customHeight="1" x14ac:dyDescent="0.25">
      <c r="A122" s="4"/>
      <c r="B122" s="4"/>
      <c r="D122" s="29"/>
      <c r="E122" s="29"/>
      <c r="F122" s="29"/>
      <c r="G122" s="29"/>
      <c r="H122" s="29"/>
      <c r="I122" s="29"/>
      <c r="J122" s="29"/>
    </row>
    <row r="123" spans="1:10" ht="18.75" customHeight="1" x14ac:dyDescent="0.25">
      <c r="A123" s="4"/>
      <c r="B123" s="4"/>
      <c r="D123" s="29"/>
      <c r="E123" s="29"/>
      <c r="F123" s="29"/>
      <c r="G123" s="29"/>
      <c r="H123" s="29"/>
      <c r="I123" s="29"/>
      <c r="J123" s="29"/>
    </row>
    <row r="124" spans="1:10" ht="18.75" customHeight="1" x14ac:dyDescent="0.25">
      <c r="A124" s="4"/>
      <c r="B124" s="4"/>
      <c r="D124" s="29"/>
      <c r="E124" s="29"/>
      <c r="F124" s="29"/>
      <c r="G124" s="29"/>
      <c r="H124" s="29"/>
      <c r="I124" s="29"/>
      <c r="J124" s="29"/>
    </row>
    <row r="125" spans="1:10" ht="18.75" customHeight="1" x14ac:dyDescent="0.25">
      <c r="A125" s="4"/>
      <c r="B125" s="4"/>
      <c r="D125" s="29"/>
      <c r="E125" s="29"/>
      <c r="F125" s="29"/>
      <c r="G125" s="29"/>
      <c r="H125" s="29"/>
      <c r="I125" s="29"/>
      <c r="J125" s="29"/>
    </row>
    <row r="126" spans="1:10" ht="18.75" customHeight="1" x14ac:dyDescent="0.25">
      <c r="A126" s="4"/>
      <c r="B126" s="4"/>
      <c r="D126" s="29"/>
      <c r="E126" s="29"/>
      <c r="F126" s="29"/>
      <c r="G126" s="29"/>
      <c r="H126" s="29"/>
      <c r="I126" s="29"/>
      <c r="J126" s="29"/>
    </row>
    <row r="127" spans="1:10" ht="18.75" customHeight="1" x14ac:dyDescent="0.25">
      <c r="A127" s="4"/>
      <c r="B127" s="4"/>
      <c r="D127" s="29"/>
      <c r="E127" s="29"/>
      <c r="F127" s="29"/>
      <c r="G127" s="29"/>
      <c r="H127" s="29"/>
      <c r="I127" s="29"/>
      <c r="J127" s="29"/>
    </row>
    <row r="128" spans="1:10" ht="18.75" customHeight="1" x14ac:dyDescent="0.25">
      <c r="A128" s="4"/>
      <c r="B128" s="4"/>
      <c r="D128" s="29"/>
      <c r="E128" s="29"/>
      <c r="F128" s="29"/>
      <c r="G128" s="29"/>
      <c r="H128" s="29"/>
      <c r="I128" s="29"/>
      <c r="J128" s="29"/>
    </row>
    <row r="129" spans="1:10" ht="18.75" customHeight="1" x14ac:dyDescent="0.25">
      <c r="A129" s="4"/>
      <c r="B129" s="4"/>
      <c r="D129" s="29"/>
      <c r="E129" s="29"/>
      <c r="F129" s="29"/>
      <c r="G129" s="29"/>
      <c r="H129" s="29"/>
      <c r="I129" s="29"/>
      <c r="J129" s="29"/>
    </row>
    <row r="130" spans="1:10" ht="18.75" customHeight="1" x14ac:dyDescent="0.25">
      <c r="A130" s="4"/>
      <c r="B130" s="4"/>
      <c r="D130" s="29"/>
      <c r="E130" s="29"/>
      <c r="F130" s="29"/>
      <c r="G130" s="29"/>
      <c r="H130" s="29"/>
      <c r="I130" s="29"/>
      <c r="J130" s="29"/>
    </row>
    <row r="131" spans="1:10" ht="18.75" customHeight="1" x14ac:dyDescent="0.25">
      <c r="A131" s="4"/>
      <c r="B131" s="4"/>
      <c r="D131" s="29"/>
      <c r="E131" s="29"/>
      <c r="F131" s="29"/>
      <c r="G131" s="29"/>
      <c r="H131" s="29"/>
      <c r="I131" s="29"/>
      <c r="J131" s="29"/>
    </row>
    <row r="132" spans="1:10" ht="18.75" customHeight="1" x14ac:dyDescent="0.25">
      <c r="A132" s="4"/>
      <c r="B132" s="4"/>
      <c r="D132" s="29"/>
      <c r="E132" s="29"/>
      <c r="F132" s="29"/>
      <c r="G132" s="29"/>
      <c r="H132" s="29"/>
      <c r="I132" s="29"/>
      <c r="J132" s="29"/>
    </row>
    <row r="133" spans="1:10" ht="18.75" customHeight="1" x14ac:dyDescent="0.25">
      <c r="A133" s="4"/>
      <c r="B133" s="4"/>
      <c r="D133" s="29"/>
      <c r="E133" s="29"/>
      <c r="F133" s="29"/>
      <c r="G133" s="29"/>
      <c r="H133" s="29"/>
      <c r="I133" s="29"/>
      <c r="J133" s="29"/>
    </row>
    <row r="134" spans="1:10" ht="18.75" customHeight="1" x14ac:dyDescent="0.25">
      <c r="A134" s="4"/>
      <c r="B134" s="4"/>
      <c r="D134" s="29"/>
      <c r="E134" s="29"/>
      <c r="F134" s="29"/>
      <c r="G134" s="29"/>
      <c r="H134" s="29"/>
      <c r="I134" s="29"/>
      <c r="J134" s="29"/>
    </row>
    <row r="135" spans="1:10" ht="18.75" customHeight="1" x14ac:dyDescent="0.25">
      <c r="A135" s="4"/>
      <c r="B135" s="4"/>
      <c r="D135" s="29"/>
      <c r="E135" s="29"/>
      <c r="F135" s="29"/>
      <c r="G135" s="29"/>
      <c r="H135" s="29"/>
      <c r="I135" s="29"/>
      <c r="J135" s="29"/>
    </row>
    <row r="136" spans="1:10" ht="18.75" customHeight="1" x14ac:dyDescent="0.25">
      <c r="A136" s="4"/>
      <c r="B136" s="4"/>
      <c r="D136" s="29"/>
      <c r="E136" s="29"/>
      <c r="F136" s="29"/>
      <c r="G136" s="29"/>
      <c r="H136" s="29"/>
      <c r="I136" s="29"/>
      <c r="J136" s="29"/>
    </row>
    <row r="137" spans="1:10" ht="18.75" customHeight="1" x14ac:dyDescent="0.25">
      <c r="A137" s="4"/>
      <c r="B137" s="4"/>
      <c r="D137" s="29"/>
      <c r="E137" s="29"/>
      <c r="F137" s="29"/>
      <c r="G137" s="29"/>
      <c r="H137" s="29"/>
      <c r="I137" s="29"/>
      <c r="J137" s="29"/>
    </row>
    <row r="138" spans="1:10" ht="18.75" customHeight="1" x14ac:dyDescent="0.25">
      <c r="A138" s="4"/>
      <c r="B138" s="4"/>
      <c r="D138" s="29"/>
      <c r="E138" s="29"/>
      <c r="F138" s="29"/>
      <c r="G138" s="29"/>
      <c r="H138" s="29"/>
      <c r="I138" s="29"/>
      <c r="J138" s="29"/>
    </row>
    <row r="139" spans="1:10" ht="18.75" customHeight="1" x14ac:dyDescent="0.25">
      <c r="A139" s="4"/>
      <c r="B139" s="4"/>
      <c r="D139" s="29"/>
      <c r="E139" s="29"/>
      <c r="F139" s="29"/>
      <c r="G139" s="29"/>
      <c r="H139" s="29"/>
      <c r="I139" s="29"/>
      <c r="J139" s="29"/>
    </row>
    <row r="140" spans="1:10" ht="18.75" customHeight="1" x14ac:dyDescent="0.25">
      <c r="A140" s="4"/>
      <c r="B140" s="4"/>
      <c r="D140" s="29"/>
      <c r="E140" s="29"/>
      <c r="F140" s="29"/>
      <c r="G140" s="29"/>
      <c r="H140" s="29"/>
      <c r="I140" s="29"/>
      <c r="J140" s="29"/>
    </row>
    <row r="141" spans="1:10" ht="18.75" customHeight="1" x14ac:dyDescent="0.25">
      <c r="A141" s="4"/>
      <c r="B141" s="4"/>
      <c r="D141" s="29"/>
      <c r="E141" s="29"/>
      <c r="F141" s="29"/>
      <c r="G141" s="29"/>
      <c r="H141" s="29"/>
      <c r="I141" s="29"/>
      <c r="J141" s="29"/>
    </row>
    <row r="142" spans="1:10" ht="18.75" customHeight="1" x14ac:dyDescent="0.25">
      <c r="A142" s="4"/>
      <c r="B142" s="4"/>
      <c r="D142" s="29"/>
      <c r="E142" s="29"/>
      <c r="F142" s="29"/>
      <c r="G142" s="29"/>
      <c r="H142" s="29"/>
      <c r="I142" s="29"/>
      <c r="J142" s="29"/>
    </row>
    <row r="143" spans="1:10" ht="18.75" customHeight="1" x14ac:dyDescent="0.25">
      <c r="A143" s="4"/>
      <c r="B143" s="4"/>
      <c r="D143" s="29"/>
      <c r="E143" s="29"/>
      <c r="F143" s="29"/>
      <c r="G143" s="29"/>
      <c r="H143" s="29"/>
      <c r="I143" s="29"/>
      <c r="J143" s="29"/>
    </row>
    <row r="144" spans="1:10" ht="18.75" customHeight="1" x14ac:dyDescent="0.25">
      <c r="A144" s="4"/>
      <c r="B144" s="4"/>
      <c r="D144" s="29"/>
      <c r="E144" s="29"/>
      <c r="F144" s="29"/>
      <c r="G144" s="29"/>
      <c r="H144" s="29"/>
      <c r="I144" s="29"/>
      <c r="J144" s="29"/>
    </row>
    <row r="145" spans="1:10" ht="18.75" customHeight="1" x14ac:dyDescent="0.25">
      <c r="A145" s="4"/>
      <c r="B145" s="4"/>
      <c r="D145" s="29"/>
      <c r="E145" s="29"/>
      <c r="F145" s="29"/>
      <c r="G145" s="29"/>
      <c r="H145" s="29"/>
      <c r="I145" s="29"/>
      <c r="J145" s="29"/>
    </row>
    <row r="146" spans="1:10" ht="18.75" customHeight="1" x14ac:dyDescent="0.25">
      <c r="A146" s="4"/>
      <c r="B146" s="4"/>
      <c r="D146" s="29"/>
      <c r="E146" s="29"/>
      <c r="F146" s="29"/>
      <c r="G146" s="29"/>
      <c r="H146" s="29"/>
      <c r="I146" s="29"/>
      <c r="J146" s="29"/>
    </row>
    <row r="147" spans="1:10" ht="18.75" customHeight="1" x14ac:dyDescent="0.25">
      <c r="A147" s="4"/>
      <c r="B147" s="4"/>
      <c r="D147" s="29"/>
      <c r="E147" s="29"/>
      <c r="F147" s="29"/>
      <c r="G147" s="29"/>
      <c r="H147" s="29"/>
      <c r="I147" s="29"/>
      <c r="J147" s="29"/>
    </row>
    <row r="148" spans="1:10" ht="18.75" customHeight="1" x14ac:dyDescent="0.25">
      <c r="A148" s="4"/>
      <c r="B148" s="4"/>
      <c r="D148" s="29"/>
      <c r="E148" s="29"/>
      <c r="F148" s="29"/>
      <c r="G148" s="29"/>
      <c r="H148" s="29"/>
      <c r="I148" s="29"/>
      <c r="J148" s="29"/>
    </row>
    <row r="149" spans="1:10" ht="18.75" customHeight="1" x14ac:dyDescent="0.25">
      <c r="A149" s="4"/>
      <c r="B149" s="4"/>
      <c r="D149" s="29"/>
      <c r="E149" s="29"/>
      <c r="F149" s="29"/>
      <c r="G149" s="29"/>
      <c r="H149" s="29"/>
      <c r="I149" s="29"/>
      <c r="J149" s="29"/>
    </row>
    <row r="150" spans="1:10" ht="18.75" customHeight="1" x14ac:dyDescent="0.25">
      <c r="A150" s="4"/>
      <c r="B150" s="4"/>
      <c r="D150" s="29"/>
      <c r="E150" s="29"/>
      <c r="F150" s="29"/>
      <c r="G150" s="29"/>
      <c r="H150" s="29"/>
      <c r="I150" s="29"/>
      <c r="J150" s="29"/>
    </row>
  </sheetData>
  <mergeCells count="10">
    <mergeCell ref="D32:F32"/>
    <mergeCell ref="H32:J32"/>
    <mergeCell ref="D36:J36"/>
    <mergeCell ref="D4:F4"/>
    <mergeCell ref="H4:J4"/>
    <mergeCell ref="D31:F31"/>
    <mergeCell ref="H31:J31"/>
    <mergeCell ref="D5:F5"/>
    <mergeCell ref="H5:J5"/>
    <mergeCell ref="D9:J9"/>
  </mergeCells>
  <phoneticPr fontId="5" type="noConversion"/>
  <pageMargins left="0.7" right="0.4" top="0.48" bottom="0.48" header="0.5" footer="0.5"/>
  <pageSetup paperSize="9" scale="82" firstPageNumber="2" fitToWidth="0" fitToHeight="0" orientation="portrait" useFirstPageNumber="1" r:id="rId1"/>
  <headerFooter alignWithMargins="0">
    <oddFooter xml:space="preserve">&amp;LThe accompanying notes form an integral part of the interim financial statements.
&amp;C
&amp;P&amp;R
</oddFooter>
  </headerFooter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Q115"/>
  <sheetViews>
    <sheetView view="pageBreakPreview" zoomScale="80" zoomScaleNormal="85" zoomScaleSheetLayoutView="80" workbookViewId="0"/>
  </sheetViews>
  <sheetFormatPr defaultColWidth="9.33203125" defaultRowHeight="13.8" x14ac:dyDescent="0.25"/>
  <cols>
    <col min="1" max="1" width="48.21875" style="197" customWidth="1"/>
    <col min="2" max="2" width="6.6640625" style="181" customWidth="1"/>
    <col min="3" max="3" width="0.6640625" style="175" customWidth="1"/>
    <col min="4" max="4" width="16.5546875" style="175" customWidth="1"/>
    <col min="5" max="5" width="1" style="175" customWidth="1"/>
    <col min="6" max="6" width="16.5546875" style="175" customWidth="1"/>
    <col min="7" max="7" width="1" style="175" customWidth="1"/>
    <col min="8" max="8" width="15.44140625" style="175" customWidth="1"/>
    <col min="9" max="9" width="0.6640625" style="175" customWidth="1"/>
    <col min="10" max="10" width="15.44140625" style="175" customWidth="1"/>
    <col min="11" max="11" width="9.33203125" style="175"/>
    <col min="12" max="12" width="29.44140625" style="175" customWidth="1"/>
    <col min="13" max="13" width="17.5546875" style="112" bestFit="1" customWidth="1"/>
    <col min="14" max="16" width="0.6640625" style="112" customWidth="1"/>
    <col min="17" max="17" width="16.6640625" style="112" bestFit="1" customWidth="1"/>
    <col min="18" max="16384" width="9.33203125" style="175"/>
  </cols>
  <sheetData>
    <row r="1" spans="1:17" ht="18.75" customHeight="1" x14ac:dyDescent="0.25">
      <c r="A1" s="146" t="s">
        <v>59</v>
      </c>
      <c r="B1" s="173"/>
      <c r="C1" s="174"/>
      <c r="D1" s="174"/>
      <c r="E1" s="174"/>
      <c r="F1" s="174"/>
      <c r="G1" s="174"/>
      <c r="H1" s="174"/>
      <c r="I1" s="174"/>
      <c r="J1" s="174"/>
    </row>
    <row r="2" spans="1:17" ht="18.75" customHeight="1" x14ac:dyDescent="0.25">
      <c r="A2" s="146" t="s">
        <v>111</v>
      </c>
      <c r="B2" s="173"/>
      <c r="C2" s="174"/>
      <c r="D2" s="176"/>
      <c r="E2" s="174"/>
      <c r="F2" s="176"/>
      <c r="G2" s="174"/>
      <c r="H2" s="174"/>
      <c r="I2" s="174"/>
      <c r="J2" s="174"/>
    </row>
    <row r="3" spans="1:17" ht="18.75" customHeight="1" x14ac:dyDescent="0.25">
      <c r="A3" s="146"/>
      <c r="B3" s="173"/>
      <c r="C3" s="177"/>
      <c r="D3" s="178"/>
      <c r="E3" s="179"/>
      <c r="F3" s="177"/>
      <c r="G3" s="177"/>
      <c r="H3" s="178"/>
      <c r="I3" s="179"/>
      <c r="J3" s="180"/>
    </row>
    <row r="4" spans="1:17" ht="18.75" customHeight="1" x14ac:dyDescent="0.25">
      <c r="A4" s="146"/>
      <c r="B4" s="173"/>
      <c r="C4" s="177"/>
      <c r="D4" s="227" t="s">
        <v>62</v>
      </c>
      <c r="E4" s="227"/>
      <c r="F4" s="227"/>
      <c r="G4" s="177"/>
      <c r="H4" s="227" t="s">
        <v>78</v>
      </c>
      <c r="I4" s="227"/>
      <c r="J4" s="227"/>
      <c r="M4" s="97"/>
    </row>
    <row r="5" spans="1:17" ht="18.75" customHeight="1" x14ac:dyDescent="0.25">
      <c r="A5" s="146"/>
      <c r="B5" s="173"/>
      <c r="C5" s="177"/>
      <c r="D5" s="227" t="s">
        <v>63</v>
      </c>
      <c r="E5" s="227"/>
      <c r="F5" s="227"/>
      <c r="G5" s="177"/>
      <c r="H5" s="227" t="s">
        <v>79</v>
      </c>
      <c r="I5" s="227"/>
      <c r="J5" s="227"/>
      <c r="M5" s="97"/>
    </row>
    <row r="6" spans="1:17" ht="18.75" customHeight="1" x14ac:dyDescent="0.25">
      <c r="A6" s="146"/>
      <c r="B6" s="173"/>
      <c r="C6" s="177"/>
      <c r="D6" s="228" t="s">
        <v>53</v>
      </c>
      <c r="E6" s="228"/>
      <c r="F6" s="228"/>
      <c r="G6" s="177"/>
      <c r="H6" s="228" t="s">
        <v>53</v>
      </c>
      <c r="I6" s="228"/>
      <c r="J6" s="228"/>
      <c r="M6" s="97"/>
    </row>
    <row r="7" spans="1:17" ht="18.75" customHeight="1" x14ac:dyDescent="0.25">
      <c r="A7" s="146"/>
      <c r="C7" s="177"/>
      <c r="D7" s="229" t="s">
        <v>158</v>
      </c>
      <c r="E7" s="228"/>
      <c r="F7" s="228"/>
      <c r="G7" s="177"/>
      <c r="H7" s="229" t="s">
        <v>158</v>
      </c>
      <c r="I7" s="228"/>
      <c r="J7" s="228"/>
    </row>
    <row r="8" spans="1:17" ht="18.75" customHeight="1" x14ac:dyDescent="0.25">
      <c r="A8" s="146"/>
      <c r="B8" s="173" t="s">
        <v>7</v>
      </c>
      <c r="C8" s="177"/>
      <c r="D8" s="178">
        <v>2022</v>
      </c>
      <c r="E8" s="179"/>
      <c r="F8" s="178">
        <v>2021</v>
      </c>
      <c r="G8" s="177"/>
      <c r="H8" s="178">
        <v>2022</v>
      </c>
      <c r="I8" s="179"/>
      <c r="J8" s="178">
        <v>2021</v>
      </c>
    </row>
    <row r="9" spans="1:17" ht="18.75" customHeight="1" x14ac:dyDescent="0.25">
      <c r="A9" s="146"/>
      <c r="B9" s="201"/>
      <c r="C9" s="177"/>
      <c r="D9" s="178"/>
      <c r="E9" s="200"/>
      <c r="F9" s="178"/>
      <c r="G9" s="177"/>
      <c r="H9" s="178"/>
      <c r="I9" s="200"/>
      <c r="J9" s="178"/>
    </row>
    <row r="10" spans="1:17" ht="15.6" customHeight="1" x14ac:dyDescent="0.25">
      <c r="A10" s="146"/>
      <c r="B10" s="173"/>
      <c r="C10" s="177"/>
      <c r="D10" s="230" t="s">
        <v>45</v>
      </c>
      <c r="E10" s="230"/>
      <c r="F10" s="230"/>
      <c r="G10" s="230"/>
      <c r="H10" s="230"/>
      <c r="I10" s="230"/>
      <c r="J10" s="230"/>
    </row>
    <row r="11" spans="1:17" ht="18.75" customHeight="1" x14ac:dyDescent="0.25">
      <c r="A11" s="182" t="s">
        <v>42</v>
      </c>
      <c r="B11" s="173"/>
      <c r="C11" s="177"/>
      <c r="D11" s="180"/>
      <c r="E11" s="180"/>
      <c r="F11" s="180"/>
      <c r="G11" s="180"/>
      <c r="H11" s="180"/>
      <c r="I11" s="180"/>
      <c r="J11" s="180"/>
    </row>
    <row r="12" spans="1:17" ht="18.75" customHeight="1" x14ac:dyDescent="0.25">
      <c r="A12" s="183" t="s">
        <v>122</v>
      </c>
      <c r="B12" s="2">
        <v>6</v>
      </c>
      <c r="C12" s="177"/>
      <c r="D12" s="184">
        <f>H12</f>
        <v>2292400</v>
      </c>
      <c r="E12" s="184"/>
      <c r="F12" s="184">
        <f>J12</f>
        <v>2347772</v>
      </c>
      <c r="G12" s="184"/>
      <c r="H12" s="184">
        <v>2292400</v>
      </c>
      <c r="I12" s="184"/>
      <c r="J12" s="184">
        <v>2347772</v>
      </c>
      <c r="L12" s="185"/>
      <c r="M12" s="116"/>
      <c r="Q12" s="116"/>
    </row>
    <row r="13" spans="1:17" ht="18.75" customHeight="1" x14ac:dyDescent="0.25">
      <c r="A13" s="183" t="s">
        <v>16</v>
      </c>
      <c r="B13" s="53"/>
      <c r="C13" s="177"/>
      <c r="D13" s="184">
        <f>H13</f>
        <v>278</v>
      </c>
      <c r="E13" s="184"/>
      <c r="F13" s="184">
        <f>J13</f>
        <v>308</v>
      </c>
      <c r="G13" s="184"/>
      <c r="H13" s="184">
        <v>278</v>
      </c>
      <c r="I13" s="184"/>
      <c r="J13" s="184">
        <v>308</v>
      </c>
      <c r="L13" s="198"/>
      <c r="M13" s="116"/>
      <c r="Q13" s="116"/>
    </row>
    <row r="14" spans="1:17" ht="18.75" customHeight="1" x14ac:dyDescent="0.25">
      <c r="A14" s="183" t="s">
        <v>95</v>
      </c>
      <c r="B14" s="53"/>
      <c r="C14" s="177"/>
      <c r="D14" s="184">
        <f>H14</f>
        <v>26908</v>
      </c>
      <c r="E14" s="184"/>
      <c r="F14" s="184">
        <f>J14</f>
        <v>86704</v>
      </c>
      <c r="G14" s="184"/>
      <c r="H14" s="184">
        <v>26908</v>
      </c>
      <c r="I14" s="184"/>
      <c r="J14" s="184">
        <v>86704</v>
      </c>
      <c r="M14" s="116"/>
      <c r="Q14" s="116"/>
    </row>
    <row r="15" spans="1:17" ht="18.75" customHeight="1" x14ac:dyDescent="0.25">
      <c r="A15" s="183" t="s">
        <v>65</v>
      </c>
      <c r="B15" s="2" t="s">
        <v>186</v>
      </c>
      <c r="C15" s="177"/>
      <c r="D15" s="184">
        <v>24055</v>
      </c>
      <c r="E15" s="184"/>
      <c r="F15" s="184">
        <v>21027</v>
      </c>
      <c r="G15" s="184"/>
      <c r="H15" s="184">
        <v>173182</v>
      </c>
      <c r="I15" s="184"/>
      <c r="J15" s="184">
        <v>80977</v>
      </c>
      <c r="L15" s="187"/>
      <c r="M15" s="116"/>
      <c r="Q15" s="116"/>
    </row>
    <row r="16" spans="1:17" ht="18.75" customHeight="1" x14ac:dyDescent="0.25">
      <c r="A16" s="183" t="s">
        <v>40</v>
      </c>
      <c r="B16" s="173"/>
      <c r="C16" s="177"/>
      <c r="D16" s="184">
        <f>H16</f>
        <v>3771</v>
      </c>
      <c r="E16" s="184"/>
      <c r="F16" s="184">
        <f>J16</f>
        <v>1557</v>
      </c>
      <c r="G16" s="184"/>
      <c r="H16" s="184">
        <v>3771</v>
      </c>
      <c r="I16" s="184"/>
      <c r="J16" s="184">
        <v>1557</v>
      </c>
      <c r="M16" s="116"/>
      <c r="Q16" s="116"/>
    </row>
    <row r="17" spans="1:17" ht="18.75" customHeight="1" x14ac:dyDescent="0.25">
      <c r="A17" s="146" t="s">
        <v>43</v>
      </c>
      <c r="B17" s="173"/>
      <c r="C17" s="177"/>
      <c r="D17" s="19">
        <f>SUM(D12:D16)</f>
        <v>2347412</v>
      </c>
      <c r="E17" s="186"/>
      <c r="F17" s="19">
        <f>SUM(F12:F16)</f>
        <v>2457368</v>
      </c>
      <c r="G17" s="186"/>
      <c r="H17" s="19">
        <f>SUM(H12:H16)</f>
        <v>2496539</v>
      </c>
      <c r="I17" s="186"/>
      <c r="J17" s="19">
        <f>SUM(J12:J16)</f>
        <v>2517318</v>
      </c>
      <c r="L17" s="112"/>
      <c r="M17" s="116"/>
      <c r="Q17" s="116"/>
    </row>
    <row r="18" spans="1:17" ht="13.2" customHeight="1" x14ac:dyDescent="0.25">
      <c r="A18" s="146"/>
      <c r="B18" s="173"/>
      <c r="C18" s="177"/>
      <c r="D18" s="68"/>
      <c r="E18" s="184"/>
      <c r="F18" s="68"/>
      <c r="G18" s="184"/>
      <c r="H18" s="68"/>
      <c r="I18" s="184"/>
      <c r="J18" s="68"/>
    </row>
    <row r="19" spans="1:17" ht="18.75" customHeight="1" x14ac:dyDescent="0.25">
      <c r="A19" s="182" t="s">
        <v>8</v>
      </c>
      <c r="B19" s="173"/>
      <c r="C19" s="177"/>
      <c r="D19" s="68"/>
      <c r="E19" s="184"/>
      <c r="F19" s="68"/>
      <c r="G19" s="184"/>
      <c r="H19" s="68"/>
      <c r="I19" s="184"/>
      <c r="J19" s="68"/>
      <c r="Q19" s="116"/>
    </row>
    <row r="20" spans="1:17" ht="18.75" customHeight="1" x14ac:dyDescent="0.25">
      <c r="A20" s="183" t="s">
        <v>102</v>
      </c>
      <c r="B20" s="173"/>
      <c r="C20" s="184"/>
      <c r="D20" s="184">
        <f>H20</f>
        <v>2059350</v>
      </c>
      <c r="E20" s="184"/>
      <c r="F20" s="184">
        <f>J20</f>
        <v>1879816</v>
      </c>
      <c r="G20" s="184"/>
      <c r="H20" s="184">
        <v>2059350</v>
      </c>
      <c r="I20" s="184"/>
      <c r="J20" s="184">
        <v>1879816</v>
      </c>
      <c r="Q20" s="116"/>
    </row>
    <row r="21" spans="1:17" ht="18.75" customHeight="1" x14ac:dyDescent="0.25">
      <c r="A21" s="183" t="s">
        <v>81</v>
      </c>
      <c r="B21" s="173"/>
      <c r="C21" s="177"/>
      <c r="D21" s="184">
        <f t="shared" ref="D21:F22" si="0">H21</f>
        <v>211093</v>
      </c>
      <c r="E21" s="184"/>
      <c r="F21" s="184">
        <f t="shared" si="0"/>
        <v>316850</v>
      </c>
      <c r="G21" s="184"/>
      <c r="H21" s="184">
        <v>211093</v>
      </c>
      <c r="I21" s="184"/>
      <c r="J21" s="184">
        <v>316850</v>
      </c>
      <c r="Q21" s="116"/>
    </row>
    <row r="22" spans="1:17" ht="18.75" customHeight="1" x14ac:dyDescent="0.25">
      <c r="A22" s="183" t="s">
        <v>66</v>
      </c>
      <c r="B22" s="173"/>
      <c r="C22" s="177"/>
      <c r="D22" s="184">
        <f t="shared" si="0"/>
        <v>41593</v>
      </c>
      <c r="E22" s="184"/>
      <c r="F22" s="184">
        <f t="shared" si="0"/>
        <v>49478</v>
      </c>
      <c r="G22" s="184"/>
      <c r="H22" s="184">
        <v>41593</v>
      </c>
      <c r="I22" s="184"/>
      <c r="J22" s="184">
        <v>49478</v>
      </c>
      <c r="L22" s="187"/>
      <c r="Q22" s="116"/>
    </row>
    <row r="23" spans="1:17" ht="18.75" customHeight="1" x14ac:dyDescent="0.25">
      <c r="A23" s="146" t="s">
        <v>9</v>
      </c>
      <c r="B23" s="173"/>
      <c r="C23" s="177"/>
      <c r="D23" s="19">
        <f>SUM(D20:D22)</f>
        <v>2312036</v>
      </c>
      <c r="E23" s="186"/>
      <c r="F23" s="19">
        <f>SUM(F20:F22)</f>
        <v>2246144</v>
      </c>
      <c r="G23" s="186"/>
      <c r="H23" s="19">
        <f>SUM(H20:H22)</f>
        <v>2312036</v>
      </c>
      <c r="I23" s="186"/>
      <c r="J23" s="19">
        <f>SUM(J20:J22)</f>
        <v>2246144</v>
      </c>
      <c r="Q23" s="116"/>
    </row>
    <row r="24" spans="1:17" ht="13.2" customHeight="1" x14ac:dyDescent="0.25">
      <c r="A24" s="146"/>
      <c r="B24" s="173"/>
      <c r="C24" s="177"/>
      <c r="D24" s="21"/>
      <c r="E24" s="186"/>
      <c r="F24" s="21"/>
      <c r="G24" s="186"/>
      <c r="H24" s="186"/>
      <c r="I24" s="186"/>
      <c r="J24" s="186"/>
      <c r="Q24" s="116"/>
    </row>
    <row r="25" spans="1:17" ht="20.399999999999999" customHeight="1" x14ac:dyDescent="0.25">
      <c r="A25" s="146" t="s">
        <v>188</v>
      </c>
      <c r="B25" s="173"/>
      <c r="C25" s="177"/>
      <c r="D25" s="21">
        <f>D17-D23</f>
        <v>35376</v>
      </c>
      <c r="E25" s="186"/>
      <c r="F25" s="21">
        <f>F17-F23</f>
        <v>211224</v>
      </c>
      <c r="G25" s="186"/>
      <c r="H25" s="21">
        <f>H17-H23</f>
        <v>184503</v>
      </c>
      <c r="I25" s="186"/>
      <c r="J25" s="21">
        <f>J17-J23</f>
        <v>271174</v>
      </c>
      <c r="Q25" s="116"/>
    </row>
    <row r="26" spans="1:17" ht="20.399999999999999" customHeight="1" x14ac:dyDescent="0.25">
      <c r="A26" s="183" t="s">
        <v>176</v>
      </c>
      <c r="B26" s="173"/>
      <c r="C26" s="177"/>
      <c r="D26" s="21"/>
      <c r="E26" s="186"/>
      <c r="F26" s="21"/>
      <c r="G26" s="186"/>
      <c r="H26" s="21"/>
      <c r="I26" s="186"/>
      <c r="J26" s="21"/>
      <c r="Q26" s="116"/>
    </row>
    <row r="27" spans="1:17" ht="20.399999999999999" customHeight="1" x14ac:dyDescent="0.25">
      <c r="A27" s="183" t="s">
        <v>119</v>
      </c>
      <c r="B27" s="173" t="s">
        <v>187</v>
      </c>
      <c r="C27" s="173"/>
      <c r="D27" s="52">
        <v>1141885</v>
      </c>
      <c r="E27" s="207"/>
      <c r="F27" s="52">
        <v>1052548</v>
      </c>
      <c r="G27" s="208"/>
      <c r="H27" s="204">
        <v>0</v>
      </c>
      <c r="I27" s="207"/>
      <c r="J27" s="223">
        <v>0</v>
      </c>
    </row>
    <row r="28" spans="1:17" ht="20.399999999999999" customHeight="1" x14ac:dyDescent="0.25">
      <c r="A28" s="175" t="s">
        <v>90</v>
      </c>
      <c r="B28" s="175"/>
      <c r="D28" s="206">
        <f>H28</f>
        <v>-180</v>
      </c>
      <c r="E28" s="205" t="s">
        <v>166</v>
      </c>
      <c r="F28" s="206">
        <v>-75</v>
      </c>
      <c r="H28" s="206">
        <v>-180</v>
      </c>
      <c r="J28" s="206">
        <f>F28</f>
        <v>-75</v>
      </c>
    </row>
    <row r="29" spans="1:17" ht="18.75" customHeight="1" x14ac:dyDescent="0.25">
      <c r="A29" s="146" t="s">
        <v>172</v>
      </c>
      <c r="B29" s="173"/>
      <c r="C29" s="177"/>
      <c r="D29" s="21">
        <f>SUM(D25:D28)</f>
        <v>1177081</v>
      </c>
      <c r="E29" s="159"/>
      <c r="F29" s="21">
        <f>SUM(F25:F28)</f>
        <v>1263697</v>
      </c>
      <c r="G29" s="159"/>
      <c r="H29" s="21">
        <f>SUM(H25:H28)</f>
        <v>184323</v>
      </c>
      <c r="I29" s="190"/>
      <c r="J29" s="21">
        <f>SUM(J25:J28)</f>
        <v>271099</v>
      </c>
      <c r="Q29" s="116"/>
    </row>
    <row r="30" spans="1:17" ht="18.75" customHeight="1" x14ac:dyDescent="0.25">
      <c r="A30" s="183" t="s">
        <v>195</v>
      </c>
      <c r="B30" s="173"/>
      <c r="C30" s="177"/>
      <c r="D30" s="90">
        <f>H30</f>
        <v>4326</v>
      </c>
      <c r="E30" s="215"/>
      <c r="F30" s="90">
        <f>J30</f>
        <v>-27825</v>
      </c>
      <c r="G30" s="215"/>
      <c r="H30" s="90">
        <v>4326</v>
      </c>
      <c r="I30" s="188"/>
      <c r="J30" s="90">
        <v>-27825</v>
      </c>
    </row>
    <row r="31" spans="1:17" ht="18.75" customHeight="1" thickBot="1" x14ac:dyDescent="0.3">
      <c r="A31" s="146" t="s">
        <v>173</v>
      </c>
      <c r="B31" s="173"/>
      <c r="C31" s="177"/>
      <c r="D31" s="23">
        <f>SUM(D29:D30)</f>
        <v>1181407</v>
      </c>
      <c r="E31" s="159"/>
      <c r="F31" s="23">
        <f>SUM(F29:F30)</f>
        <v>1235872</v>
      </c>
      <c r="G31" s="159"/>
      <c r="H31" s="23">
        <f>SUM(H29:H30)</f>
        <v>188649</v>
      </c>
      <c r="I31" s="190"/>
      <c r="J31" s="23">
        <f>SUM(J29:J30)</f>
        <v>243274</v>
      </c>
      <c r="Q31" s="116"/>
    </row>
    <row r="32" spans="1:17" ht="13.2" customHeight="1" thickTop="1" x14ac:dyDescent="0.25">
      <c r="A32" s="146"/>
      <c r="B32" s="173"/>
      <c r="C32" s="177"/>
      <c r="D32" s="21"/>
      <c r="E32" s="186"/>
      <c r="F32" s="21"/>
      <c r="G32" s="186"/>
      <c r="H32" s="186"/>
      <c r="I32" s="186"/>
      <c r="J32" s="186"/>
      <c r="Q32" s="116"/>
    </row>
    <row r="33" spans="1:17" ht="18.75" customHeight="1" x14ac:dyDescent="0.25">
      <c r="A33" s="146" t="s">
        <v>174</v>
      </c>
      <c r="B33" s="173"/>
      <c r="C33" s="174"/>
      <c r="D33" s="191"/>
      <c r="E33" s="192"/>
      <c r="F33" s="192"/>
      <c r="G33" s="192"/>
      <c r="H33" s="191"/>
      <c r="I33" s="192"/>
      <c r="J33" s="192"/>
    </row>
    <row r="34" spans="1:17" ht="18.75" customHeight="1" thickBot="1" x14ac:dyDescent="0.3">
      <c r="A34" s="183" t="s">
        <v>175</v>
      </c>
      <c r="B34" s="173"/>
      <c r="C34" s="174"/>
      <c r="D34" s="209">
        <f>D31/201600</f>
        <v>5.8601537698412702</v>
      </c>
      <c r="E34" s="192"/>
      <c r="F34" s="209">
        <f>F31/201600</f>
        <v>6.1303174603174604</v>
      </c>
      <c r="G34" s="192"/>
      <c r="H34" s="209">
        <f>H31/201600</f>
        <v>0.93575892857142862</v>
      </c>
      <c r="I34" s="192"/>
      <c r="J34" s="209">
        <f>J31/201600</f>
        <v>1.2067162698412699</v>
      </c>
    </row>
    <row r="35" spans="1:17" ht="13.2" customHeight="1" thickTop="1" x14ac:dyDescent="0.25">
      <c r="A35" s="146"/>
      <c r="B35" s="173"/>
      <c r="C35" s="177"/>
      <c r="D35" s="21"/>
      <c r="E35" s="186"/>
      <c r="F35" s="21"/>
      <c r="G35" s="186"/>
      <c r="H35" s="186"/>
      <c r="I35" s="186"/>
      <c r="J35" s="186"/>
      <c r="Q35" s="116"/>
    </row>
    <row r="36" spans="1:17" ht="18.75" customHeight="1" x14ac:dyDescent="0.25">
      <c r="A36" s="146" t="s">
        <v>59</v>
      </c>
      <c r="B36" s="173"/>
      <c r="C36" s="174"/>
      <c r="D36" s="174"/>
      <c r="E36" s="174"/>
      <c r="F36" s="174"/>
      <c r="G36" s="174"/>
      <c r="H36" s="174"/>
      <c r="I36" s="174"/>
      <c r="J36" s="174"/>
    </row>
    <row r="37" spans="1:17" ht="18.75" customHeight="1" x14ac:dyDescent="0.25">
      <c r="A37" s="146" t="s">
        <v>54</v>
      </c>
      <c r="B37" s="173"/>
      <c r="C37" s="174"/>
      <c r="D37" s="176"/>
      <c r="E37" s="174"/>
      <c r="F37" s="176"/>
      <c r="G37" s="174"/>
      <c r="H37" s="174"/>
      <c r="I37" s="174"/>
      <c r="J37" s="174"/>
    </row>
    <row r="38" spans="1:17" ht="18.75" customHeight="1" x14ac:dyDescent="0.25">
      <c r="A38" s="146"/>
      <c r="B38" s="173"/>
      <c r="C38" s="177"/>
      <c r="D38" s="178"/>
      <c r="E38" s="179"/>
      <c r="F38" s="177"/>
      <c r="G38" s="177"/>
      <c r="H38" s="178"/>
      <c r="I38" s="179"/>
      <c r="J38" s="180"/>
    </row>
    <row r="39" spans="1:17" ht="18.75" customHeight="1" x14ac:dyDescent="0.25">
      <c r="A39" s="146"/>
      <c r="B39" s="173"/>
      <c r="C39" s="177"/>
      <c r="D39" s="227" t="s">
        <v>62</v>
      </c>
      <c r="E39" s="227"/>
      <c r="F39" s="227"/>
      <c r="G39" s="177"/>
      <c r="H39" s="227" t="s">
        <v>78</v>
      </c>
      <c r="I39" s="227"/>
      <c r="J39" s="227"/>
      <c r="Q39" s="116"/>
    </row>
    <row r="40" spans="1:17" ht="18.75" customHeight="1" x14ac:dyDescent="0.25">
      <c r="A40" s="146"/>
      <c r="B40" s="173"/>
      <c r="C40" s="177"/>
      <c r="D40" s="227" t="s">
        <v>63</v>
      </c>
      <c r="E40" s="227"/>
      <c r="F40" s="227"/>
      <c r="G40" s="177"/>
      <c r="H40" s="227" t="s">
        <v>79</v>
      </c>
      <c r="I40" s="227"/>
      <c r="J40" s="227"/>
    </row>
    <row r="41" spans="1:17" ht="18.75" customHeight="1" x14ac:dyDescent="0.25">
      <c r="A41" s="146"/>
      <c r="B41" s="173"/>
      <c r="C41" s="177"/>
      <c r="D41" s="228" t="s">
        <v>53</v>
      </c>
      <c r="E41" s="228"/>
      <c r="F41" s="228"/>
      <c r="G41" s="177"/>
      <c r="H41" s="228" t="s">
        <v>53</v>
      </c>
      <c r="I41" s="228"/>
      <c r="J41" s="228"/>
    </row>
    <row r="42" spans="1:17" ht="18.75" customHeight="1" x14ac:dyDescent="0.25">
      <c r="A42" s="146"/>
      <c r="B42" s="173"/>
      <c r="C42" s="177"/>
      <c r="D42" s="229" t="s">
        <v>158</v>
      </c>
      <c r="E42" s="228"/>
      <c r="F42" s="228"/>
      <c r="G42" s="177"/>
      <c r="H42" s="229" t="s">
        <v>158</v>
      </c>
      <c r="I42" s="228"/>
      <c r="J42" s="228"/>
    </row>
    <row r="43" spans="1:17" ht="18.75" customHeight="1" x14ac:dyDescent="0.25">
      <c r="A43" s="146"/>
      <c r="B43" s="222" t="s">
        <v>7</v>
      </c>
      <c r="C43" s="177"/>
      <c r="D43" s="178">
        <v>2022</v>
      </c>
      <c r="E43" s="179"/>
      <c r="F43" s="178">
        <v>2021</v>
      </c>
      <c r="G43" s="177"/>
      <c r="H43" s="178">
        <v>2022</v>
      </c>
      <c r="I43" s="179"/>
      <c r="J43" s="178">
        <v>2021</v>
      </c>
    </row>
    <row r="44" spans="1:17" ht="18.75" customHeight="1" x14ac:dyDescent="0.25">
      <c r="A44" s="146"/>
      <c r="B44" s="203"/>
      <c r="C44" s="177"/>
      <c r="D44" s="178"/>
      <c r="E44" s="202"/>
      <c r="F44" s="178"/>
      <c r="G44" s="177"/>
      <c r="H44" s="178"/>
      <c r="I44" s="202"/>
      <c r="J44" s="178"/>
    </row>
    <row r="45" spans="1:17" ht="18.75" customHeight="1" x14ac:dyDescent="0.25">
      <c r="A45" s="146"/>
      <c r="B45" s="173"/>
      <c r="C45" s="177"/>
      <c r="D45" s="230" t="s">
        <v>45</v>
      </c>
      <c r="E45" s="230"/>
      <c r="F45" s="230"/>
      <c r="G45" s="230"/>
      <c r="H45" s="230"/>
      <c r="I45" s="230"/>
      <c r="J45" s="230"/>
    </row>
    <row r="46" spans="1:17" ht="18.75" customHeight="1" x14ac:dyDescent="0.25">
      <c r="A46" s="182" t="s">
        <v>173</v>
      </c>
      <c r="B46" s="173"/>
      <c r="C46" s="177"/>
      <c r="D46" s="21">
        <f>D31</f>
        <v>1181407</v>
      </c>
      <c r="E46" s="21"/>
      <c r="F46" s="21">
        <f>'PL 3M'!F31</f>
        <v>1235872</v>
      </c>
      <c r="G46" s="21"/>
      <c r="H46" s="21">
        <f>H31</f>
        <v>188649</v>
      </c>
      <c r="I46" s="21"/>
      <c r="J46" s="21">
        <f>'PL 3M'!J31</f>
        <v>243274</v>
      </c>
    </row>
    <row r="47" spans="1:17" ht="18.75" customHeight="1" x14ac:dyDescent="0.25">
      <c r="A47" s="146"/>
      <c r="B47" s="173"/>
      <c r="C47" s="177"/>
      <c r="D47" s="21"/>
      <c r="E47" s="186"/>
      <c r="F47" s="21"/>
      <c r="G47" s="186"/>
      <c r="H47" s="186"/>
      <c r="I47" s="186"/>
      <c r="J47" s="186"/>
      <c r="M47" s="193"/>
      <c r="Q47" s="193"/>
    </row>
    <row r="48" spans="1:17" ht="18.75" customHeight="1" x14ac:dyDescent="0.25">
      <c r="A48" s="146" t="s">
        <v>20</v>
      </c>
      <c r="B48" s="173"/>
      <c r="C48" s="174"/>
      <c r="D48" s="191"/>
      <c r="E48" s="192"/>
      <c r="F48" s="192"/>
      <c r="G48" s="192"/>
      <c r="H48" s="191"/>
      <c r="I48" s="192"/>
      <c r="J48" s="192"/>
    </row>
    <row r="49" spans="1:17" ht="18.75" customHeight="1" x14ac:dyDescent="0.25">
      <c r="A49" s="182" t="s">
        <v>67</v>
      </c>
      <c r="C49" s="174"/>
      <c r="D49" s="192"/>
      <c r="E49" s="192"/>
      <c r="F49" s="192"/>
      <c r="G49" s="192"/>
      <c r="H49" s="192"/>
      <c r="I49" s="192"/>
      <c r="J49" s="192"/>
    </row>
    <row r="50" spans="1:17" ht="18.75" customHeight="1" x14ac:dyDescent="0.25">
      <c r="A50" s="194" t="s">
        <v>38</v>
      </c>
      <c r="C50" s="174"/>
      <c r="D50" s="192"/>
      <c r="E50" s="192"/>
      <c r="F50" s="192"/>
      <c r="G50" s="192"/>
      <c r="H50" s="192"/>
      <c r="I50" s="192"/>
      <c r="J50" s="192"/>
    </row>
    <row r="51" spans="1:17" ht="18.75" customHeight="1" x14ac:dyDescent="0.25">
      <c r="A51" s="183" t="s">
        <v>82</v>
      </c>
      <c r="B51" s="173">
        <v>4</v>
      </c>
      <c r="C51" s="177"/>
      <c r="D51" s="33">
        <v>71534</v>
      </c>
      <c r="E51" s="188"/>
      <c r="F51" s="33">
        <v>190422</v>
      </c>
      <c r="G51" s="188"/>
      <c r="H51" s="85">
        <v>0</v>
      </c>
      <c r="I51" s="188"/>
      <c r="J51" s="100">
        <v>0</v>
      </c>
    </row>
    <row r="52" spans="1:17" ht="18.75" customHeight="1" x14ac:dyDescent="0.25">
      <c r="A52" s="146" t="s">
        <v>84</v>
      </c>
      <c r="B52" s="173"/>
      <c r="C52" s="177"/>
      <c r="D52" s="51"/>
      <c r="E52" s="188"/>
      <c r="F52" s="51"/>
      <c r="G52" s="188"/>
      <c r="H52" s="22"/>
      <c r="I52" s="188"/>
      <c r="J52" s="22"/>
    </row>
    <row r="53" spans="1:17" ht="18.75" customHeight="1" x14ac:dyDescent="0.25">
      <c r="A53" s="147" t="s">
        <v>83</v>
      </c>
      <c r="B53" s="173"/>
      <c r="C53" s="174"/>
      <c r="D53" s="87">
        <f>SUM(D51:D52)</f>
        <v>71534</v>
      </c>
      <c r="E53" s="195"/>
      <c r="F53" s="87">
        <f>SUM(F51:F52)</f>
        <v>190422</v>
      </c>
      <c r="G53" s="195"/>
      <c r="H53" s="87">
        <f>SUM(H51:H52)</f>
        <v>0</v>
      </c>
      <c r="I53" s="195"/>
      <c r="J53" s="87">
        <f>SUM(J51:J52)</f>
        <v>0</v>
      </c>
    </row>
    <row r="54" spans="1:17" ht="18.75" customHeight="1" x14ac:dyDescent="0.25">
      <c r="A54" s="146"/>
      <c r="B54" s="173"/>
      <c r="C54" s="174"/>
      <c r="D54" s="35"/>
      <c r="E54" s="195"/>
      <c r="F54" s="35"/>
      <c r="G54" s="195"/>
      <c r="H54" s="35"/>
      <c r="I54" s="195"/>
      <c r="J54" s="35"/>
    </row>
    <row r="55" spans="1:17" ht="18.75" customHeight="1" x14ac:dyDescent="0.25">
      <c r="A55" s="182" t="s">
        <v>41</v>
      </c>
      <c r="B55" s="173"/>
      <c r="C55" s="174"/>
      <c r="D55" s="35"/>
      <c r="E55" s="195"/>
      <c r="F55" s="35"/>
      <c r="G55" s="195"/>
      <c r="H55" s="35"/>
      <c r="I55" s="195"/>
      <c r="J55" s="35"/>
    </row>
    <row r="56" spans="1:17" ht="18.75" customHeight="1" x14ac:dyDescent="0.25">
      <c r="A56" s="194" t="s">
        <v>38</v>
      </c>
      <c r="B56" s="173"/>
      <c r="C56" s="174"/>
      <c r="D56" s="35"/>
      <c r="E56" s="195"/>
      <c r="F56" s="35"/>
      <c r="G56" s="195"/>
      <c r="H56" s="35"/>
      <c r="I56" s="195"/>
      <c r="J56" s="35"/>
    </row>
    <row r="57" spans="1:17" ht="18.75" customHeight="1" x14ac:dyDescent="0.25">
      <c r="A57" s="183" t="s">
        <v>106</v>
      </c>
      <c r="B57" s="173"/>
      <c r="C57" s="177"/>
    </row>
    <row r="58" spans="1:17" ht="18.75" customHeight="1" x14ac:dyDescent="0.25">
      <c r="A58" s="183" t="s">
        <v>104</v>
      </c>
      <c r="B58" s="173"/>
      <c r="C58" s="177"/>
      <c r="D58" s="90">
        <f>H58</f>
        <v>1036738</v>
      </c>
      <c r="E58" s="188"/>
      <c r="F58" s="90">
        <f>J58</f>
        <v>599889</v>
      </c>
      <c r="G58" s="188"/>
      <c r="H58" s="90">
        <v>1036738</v>
      </c>
      <c r="I58" s="188"/>
      <c r="J58" s="90">
        <v>599889</v>
      </c>
    </row>
    <row r="59" spans="1:17" s="113" customFormat="1" ht="18.75" customHeight="1" x14ac:dyDescent="0.25">
      <c r="A59" s="67" t="s">
        <v>193</v>
      </c>
      <c r="B59" s="2"/>
      <c r="C59" s="53"/>
      <c r="D59" s="22"/>
      <c r="E59" s="34"/>
      <c r="F59" s="224"/>
      <c r="G59" s="34"/>
      <c r="H59" s="22"/>
      <c r="I59" s="34"/>
      <c r="J59" s="224"/>
      <c r="L59" s="153"/>
      <c r="M59" s="114"/>
      <c r="N59" s="114"/>
      <c r="O59" s="114"/>
      <c r="P59" s="114"/>
      <c r="Q59" s="116"/>
    </row>
    <row r="60" spans="1:17" s="113" customFormat="1" ht="18.75" customHeight="1" x14ac:dyDescent="0.25">
      <c r="A60" s="67" t="s">
        <v>144</v>
      </c>
      <c r="B60" s="2">
        <v>4</v>
      </c>
      <c r="C60" s="11"/>
      <c r="D60" s="51">
        <v>-95906</v>
      </c>
      <c r="E60" s="51"/>
      <c r="F60" s="51">
        <v>-89536</v>
      </c>
      <c r="G60" s="51"/>
      <c r="H60" s="51">
        <v>0</v>
      </c>
      <c r="I60" s="51"/>
      <c r="J60" s="51">
        <v>0</v>
      </c>
      <c r="K60" s="153"/>
      <c r="M60" s="114"/>
      <c r="N60" s="114"/>
      <c r="O60" s="114"/>
      <c r="P60" s="114"/>
      <c r="Q60" s="114"/>
    </row>
    <row r="61" spans="1:17" ht="18.75" customHeight="1" x14ac:dyDescent="0.25">
      <c r="A61" s="183" t="s">
        <v>126</v>
      </c>
      <c r="B61" s="173"/>
      <c r="C61" s="174"/>
    </row>
    <row r="62" spans="1:17" ht="18.75" customHeight="1" x14ac:dyDescent="0.25">
      <c r="A62" s="174" t="s">
        <v>125</v>
      </c>
      <c r="B62" s="173"/>
      <c r="C62" s="174"/>
      <c r="D62" s="151">
        <f>H62</f>
        <v>-207347.6</v>
      </c>
      <c r="E62" s="188"/>
      <c r="F62" s="151">
        <f>J62</f>
        <v>-119978</v>
      </c>
      <c r="G62" s="188"/>
      <c r="H62" s="151">
        <f>-H58/5</f>
        <v>-207347.6</v>
      </c>
      <c r="I62" s="188"/>
      <c r="J62" s="151">
        <v>-119978</v>
      </c>
      <c r="L62" s="198"/>
    </row>
    <row r="63" spans="1:17" ht="18.75" customHeight="1" x14ac:dyDescent="0.25">
      <c r="A63" s="146" t="s">
        <v>127</v>
      </c>
      <c r="B63" s="173"/>
      <c r="C63" s="174"/>
      <c r="D63" s="22"/>
      <c r="E63" s="188"/>
      <c r="F63" s="51"/>
      <c r="G63" s="188"/>
      <c r="H63" s="22"/>
      <c r="I63" s="188"/>
      <c r="J63" s="22"/>
    </row>
    <row r="64" spans="1:17" ht="18.75" customHeight="1" x14ac:dyDescent="0.25">
      <c r="A64" s="146" t="s">
        <v>123</v>
      </c>
      <c r="B64" s="173"/>
      <c r="C64" s="174"/>
      <c r="D64" s="98">
        <f>SUM(D58:D62)</f>
        <v>733484.4</v>
      </c>
      <c r="E64" s="190"/>
      <c r="F64" s="98">
        <f>SUM(F58:F62)</f>
        <v>390375</v>
      </c>
      <c r="G64" s="190"/>
      <c r="H64" s="98">
        <f>SUM(H58:H62)</f>
        <v>829390.4</v>
      </c>
      <c r="I64" s="190"/>
      <c r="J64" s="98">
        <f>SUM(J58:J62)</f>
        <v>479911</v>
      </c>
    </row>
    <row r="65" spans="1:10" ht="18.75" customHeight="1" x14ac:dyDescent="0.25">
      <c r="A65" s="146" t="s">
        <v>177</v>
      </c>
      <c r="B65" s="173"/>
      <c r="C65" s="174"/>
    </row>
    <row r="66" spans="1:10" ht="18.75" customHeight="1" x14ac:dyDescent="0.25">
      <c r="A66" s="146" t="s">
        <v>155</v>
      </c>
      <c r="B66" s="173"/>
      <c r="C66" s="174"/>
      <c r="D66" s="98">
        <f>SUM(D53,D64)</f>
        <v>805018.4</v>
      </c>
      <c r="E66" s="190"/>
      <c r="F66" s="98">
        <f>SUM(F53,F64)</f>
        <v>580797</v>
      </c>
      <c r="G66" s="190"/>
      <c r="H66" s="98">
        <f>SUM(H53,H64)</f>
        <v>829390.4</v>
      </c>
      <c r="I66" s="190"/>
      <c r="J66" s="98">
        <f>SUM(J53,J64)</f>
        <v>479911</v>
      </c>
    </row>
    <row r="67" spans="1:10" ht="18.75" customHeight="1" thickBot="1" x14ac:dyDescent="0.3">
      <c r="A67" s="146" t="s">
        <v>157</v>
      </c>
      <c r="C67" s="174"/>
      <c r="D67" s="129">
        <f>SUM(D46,D66)</f>
        <v>1986425.4</v>
      </c>
      <c r="E67" s="195"/>
      <c r="F67" s="129">
        <f>SUM(F46,F66)</f>
        <v>1816669</v>
      </c>
      <c r="G67" s="195"/>
      <c r="H67" s="129">
        <f>SUM(H46,H66)</f>
        <v>1018039.4</v>
      </c>
      <c r="I67" s="195"/>
      <c r="J67" s="129">
        <f>SUM(J46,J66)</f>
        <v>723185</v>
      </c>
    </row>
    <row r="68" spans="1:10" ht="18.75" customHeight="1" thickTop="1" x14ac:dyDescent="0.25">
      <c r="A68" s="146"/>
      <c r="C68" s="174"/>
      <c r="D68" s="35"/>
      <c r="E68" s="195"/>
      <c r="F68" s="35"/>
      <c r="G68" s="195"/>
      <c r="H68" s="35"/>
      <c r="I68" s="195"/>
      <c r="J68" s="35"/>
    </row>
    <row r="69" spans="1:10" ht="18.75" customHeight="1" x14ac:dyDescent="0.25">
      <c r="A69" s="183"/>
      <c r="B69" s="173"/>
      <c r="C69" s="177"/>
      <c r="D69" s="51"/>
      <c r="E69" s="188"/>
      <c r="F69" s="51"/>
      <c r="G69" s="188"/>
      <c r="H69" s="22"/>
      <c r="I69" s="188"/>
      <c r="J69" s="22"/>
    </row>
    <row r="70" spans="1:10" ht="18.75" customHeight="1" x14ac:dyDescent="0.25">
      <c r="A70" s="175"/>
      <c r="B70" s="175"/>
      <c r="D70" s="196"/>
      <c r="E70" s="196"/>
      <c r="F70" s="196"/>
      <c r="G70" s="196"/>
      <c r="H70" s="196"/>
      <c r="I70" s="196"/>
      <c r="J70" s="196"/>
    </row>
    <row r="71" spans="1:10" ht="18.75" customHeight="1" x14ac:dyDescent="0.25">
      <c r="A71" s="175"/>
      <c r="B71" s="175"/>
      <c r="D71" s="196"/>
      <c r="E71" s="196"/>
      <c r="F71" s="196"/>
      <c r="G71" s="196"/>
      <c r="H71" s="196"/>
      <c r="I71" s="196"/>
      <c r="J71" s="196"/>
    </row>
    <row r="72" spans="1:10" ht="18.75" customHeight="1" x14ac:dyDescent="0.25">
      <c r="A72" s="175"/>
      <c r="B72" s="175"/>
      <c r="D72" s="196"/>
      <c r="E72" s="196"/>
      <c r="F72" s="196"/>
      <c r="G72" s="196"/>
      <c r="H72" s="196"/>
      <c r="I72" s="196"/>
      <c r="J72" s="196"/>
    </row>
    <row r="73" spans="1:10" ht="18.75" customHeight="1" x14ac:dyDescent="0.25">
      <c r="A73" s="175"/>
      <c r="B73" s="175"/>
      <c r="D73" s="196"/>
      <c r="E73" s="196"/>
      <c r="F73" s="196"/>
      <c r="G73" s="196"/>
      <c r="H73" s="196"/>
      <c r="I73" s="196"/>
      <c r="J73" s="196"/>
    </row>
    <row r="74" spans="1:10" ht="18.75" customHeight="1" x14ac:dyDescent="0.25">
      <c r="A74" s="175"/>
      <c r="B74" s="175"/>
      <c r="D74" s="196"/>
      <c r="E74" s="196"/>
      <c r="F74" s="196"/>
      <c r="G74" s="196"/>
      <c r="H74" s="196"/>
      <c r="I74" s="196"/>
      <c r="J74" s="196"/>
    </row>
    <row r="75" spans="1:10" ht="18.75" customHeight="1" x14ac:dyDescent="0.25">
      <c r="A75" s="175"/>
      <c r="B75" s="175"/>
      <c r="D75" s="196"/>
      <c r="E75" s="196"/>
      <c r="F75" s="196"/>
      <c r="G75" s="196"/>
      <c r="H75" s="196"/>
      <c r="I75" s="196"/>
      <c r="J75" s="196"/>
    </row>
    <row r="76" spans="1:10" ht="18.75" customHeight="1" x14ac:dyDescent="0.25">
      <c r="A76" s="175"/>
      <c r="B76" s="175"/>
      <c r="D76" s="196"/>
      <c r="E76" s="196"/>
      <c r="F76" s="196"/>
      <c r="G76" s="196"/>
      <c r="H76" s="196"/>
      <c r="I76" s="196"/>
      <c r="J76" s="196"/>
    </row>
    <row r="77" spans="1:10" ht="18.75" customHeight="1" x14ac:dyDescent="0.25">
      <c r="A77" s="175"/>
      <c r="B77" s="175"/>
      <c r="D77" s="196"/>
      <c r="E77" s="196"/>
      <c r="F77" s="196"/>
      <c r="G77" s="196"/>
      <c r="H77" s="196"/>
      <c r="I77" s="196"/>
      <c r="J77" s="196"/>
    </row>
    <row r="78" spans="1:10" ht="18.75" customHeight="1" x14ac:dyDescent="0.25">
      <c r="A78" s="175"/>
      <c r="B78" s="175"/>
      <c r="D78" s="196"/>
      <c r="E78" s="196"/>
      <c r="F78" s="196"/>
      <c r="G78" s="196"/>
      <c r="H78" s="196"/>
      <c r="I78" s="196"/>
      <c r="J78" s="196"/>
    </row>
    <row r="79" spans="1:10" ht="18.75" customHeight="1" x14ac:dyDescent="0.25">
      <c r="A79" s="175"/>
      <c r="B79" s="175"/>
      <c r="D79" s="196"/>
      <c r="E79" s="196"/>
      <c r="F79" s="196"/>
      <c r="G79" s="196"/>
      <c r="H79" s="196"/>
      <c r="I79" s="196"/>
      <c r="J79" s="196"/>
    </row>
    <row r="80" spans="1:10" ht="18.75" customHeight="1" x14ac:dyDescent="0.25">
      <c r="A80" s="175"/>
      <c r="B80" s="175"/>
      <c r="D80" s="196"/>
      <c r="E80" s="196"/>
      <c r="F80" s="196"/>
      <c r="G80" s="196"/>
      <c r="H80" s="196"/>
      <c r="I80" s="196"/>
      <c r="J80" s="196"/>
    </row>
    <row r="81" spans="1:10" ht="18.75" customHeight="1" x14ac:dyDescent="0.25">
      <c r="A81" s="175"/>
      <c r="B81" s="175"/>
      <c r="D81" s="196"/>
      <c r="E81" s="196"/>
      <c r="F81" s="196"/>
      <c r="G81" s="196"/>
      <c r="H81" s="196"/>
      <c r="I81" s="196"/>
      <c r="J81" s="196"/>
    </row>
    <row r="82" spans="1:10" ht="18.75" customHeight="1" x14ac:dyDescent="0.25">
      <c r="A82" s="175"/>
      <c r="B82" s="175"/>
      <c r="D82" s="196"/>
      <c r="E82" s="196"/>
      <c r="F82" s="196"/>
      <c r="G82" s="196"/>
      <c r="H82" s="196"/>
      <c r="I82" s="196"/>
      <c r="J82" s="196"/>
    </row>
    <row r="83" spans="1:10" ht="18.75" customHeight="1" x14ac:dyDescent="0.25">
      <c r="A83" s="175"/>
      <c r="B83" s="175"/>
      <c r="D83" s="196"/>
      <c r="E83" s="196"/>
      <c r="F83" s="196"/>
      <c r="G83" s="196"/>
      <c r="H83" s="196"/>
      <c r="I83" s="196"/>
      <c r="J83" s="196"/>
    </row>
    <row r="84" spans="1:10" ht="18.75" customHeight="1" x14ac:dyDescent="0.25">
      <c r="A84" s="175"/>
      <c r="B84" s="175"/>
      <c r="D84" s="196"/>
      <c r="E84" s="196"/>
      <c r="F84" s="196"/>
      <c r="G84" s="196"/>
      <c r="H84" s="196"/>
      <c r="I84" s="196"/>
      <c r="J84" s="196"/>
    </row>
    <row r="85" spans="1:10" ht="18.75" customHeight="1" x14ac:dyDescent="0.25">
      <c r="A85" s="175"/>
      <c r="B85" s="175"/>
      <c r="D85" s="196"/>
      <c r="E85" s="196"/>
      <c r="F85" s="196"/>
      <c r="G85" s="196"/>
      <c r="H85" s="196"/>
      <c r="I85" s="196"/>
      <c r="J85" s="196"/>
    </row>
    <row r="86" spans="1:10" ht="18.75" customHeight="1" x14ac:dyDescent="0.25">
      <c r="A86" s="175"/>
      <c r="B86" s="175"/>
      <c r="D86" s="196"/>
      <c r="E86" s="196"/>
      <c r="F86" s="196"/>
      <c r="G86" s="196"/>
      <c r="H86" s="196"/>
      <c r="I86" s="196"/>
      <c r="J86" s="196"/>
    </row>
    <row r="87" spans="1:10" ht="18.75" customHeight="1" x14ac:dyDescent="0.25">
      <c r="A87" s="175"/>
      <c r="B87" s="175"/>
      <c r="D87" s="196"/>
      <c r="E87" s="196"/>
      <c r="F87" s="196"/>
      <c r="G87" s="196"/>
      <c r="H87" s="196"/>
      <c r="I87" s="196"/>
      <c r="J87" s="196"/>
    </row>
    <row r="88" spans="1:10" ht="18.75" customHeight="1" x14ac:dyDescent="0.25">
      <c r="A88" s="175"/>
      <c r="B88" s="175"/>
      <c r="D88" s="196"/>
      <c r="E88" s="196"/>
      <c r="F88" s="196"/>
      <c r="G88" s="196"/>
      <c r="H88" s="196"/>
      <c r="I88" s="196"/>
      <c r="J88" s="196"/>
    </row>
    <row r="89" spans="1:10" ht="18.75" customHeight="1" x14ac:dyDescent="0.25">
      <c r="A89" s="175"/>
      <c r="B89" s="175"/>
      <c r="D89" s="196"/>
      <c r="E89" s="196"/>
      <c r="F89" s="196"/>
      <c r="G89" s="196"/>
      <c r="H89" s="196"/>
      <c r="I89" s="196"/>
      <c r="J89" s="196"/>
    </row>
    <row r="90" spans="1:10" ht="18.75" customHeight="1" x14ac:dyDescent="0.25">
      <c r="A90" s="175"/>
      <c r="B90" s="175"/>
      <c r="D90" s="196"/>
      <c r="E90" s="196"/>
      <c r="F90" s="196"/>
      <c r="G90" s="196"/>
      <c r="H90" s="196"/>
      <c r="I90" s="196"/>
      <c r="J90" s="196"/>
    </row>
    <row r="91" spans="1:10" ht="18.75" customHeight="1" x14ac:dyDescent="0.25">
      <c r="A91" s="175"/>
      <c r="B91" s="175"/>
      <c r="D91" s="196"/>
      <c r="E91" s="196"/>
      <c r="F91" s="196"/>
      <c r="G91" s="196"/>
      <c r="H91" s="196"/>
      <c r="I91" s="196"/>
      <c r="J91" s="196"/>
    </row>
    <row r="92" spans="1:10" ht="18.75" customHeight="1" x14ac:dyDescent="0.25">
      <c r="A92" s="175"/>
      <c r="B92" s="175"/>
      <c r="D92" s="196"/>
      <c r="E92" s="196"/>
      <c r="F92" s="196"/>
      <c r="G92" s="196"/>
      <c r="H92" s="196"/>
      <c r="I92" s="196"/>
      <c r="J92" s="196"/>
    </row>
    <row r="93" spans="1:10" ht="18.75" customHeight="1" x14ac:dyDescent="0.25">
      <c r="A93" s="175"/>
      <c r="B93" s="175"/>
      <c r="D93" s="196"/>
      <c r="E93" s="196"/>
      <c r="F93" s="196"/>
      <c r="G93" s="196"/>
      <c r="H93" s="196"/>
      <c r="I93" s="196"/>
      <c r="J93" s="196"/>
    </row>
    <row r="94" spans="1:10" ht="18.75" customHeight="1" x14ac:dyDescent="0.25">
      <c r="A94" s="175"/>
      <c r="B94" s="175"/>
      <c r="D94" s="196"/>
      <c r="E94" s="196"/>
      <c r="F94" s="196"/>
      <c r="G94" s="196"/>
      <c r="H94" s="196"/>
      <c r="I94" s="196"/>
      <c r="J94" s="196"/>
    </row>
    <row r="95" spans="1:10" ht="18.75" customHeight="1" x14ac:dyDescent="0.25">
      <c r="A95" s="175"/>
      <c r="B95" s="175"/>
      <c r="D95" s="196"/>
      <c r="E95" s="196"/>
      <c r="F95" s="196"/>
      <c r="G95" s="196"/>
      <c r="H95" s="196"/>
      <c r="I95" s="196"/>
      <c r="J95" s="196"/>
    </row>
    <row r="96" spans="1:10" ht="18.75" customHeight="1" x14ac:dyDescent="0.25">
      <c r="A96" s="175"/>
      <c r="B96" s="175"/>
      <c r="D96" s="196"/>
      <c r="E96" s="196"/>
      <c r="F96" s="196"/>
      <c r="G96" s="196"/>
      <c r="H96" s="196"/>
      <c r="I96" s="196"/>
      <c r="J96" s="196"/>
    </row>
    <row r="97" spans="1:10" ht="18.75" customHeight="1" x14ac:dyDescent="0.25">
      <c r="A97" s="175"/>
      <c r="B97" s="175"/>
      <c r="D97" s="196"/>
      <c r="E97" s="196"/>
      <c r="F97" s="196"/>
      <c r="G97" s="196"/>
      <c r="H97" s="196"/>
      <c r="I97" s="196"/>
      <c r="J97" s="196"/>
    </row>
    <row r="98" spans="1:10" ht="18.75" customHeight="1" x14ac:dyDescent="0.25">
      <c r="A98" s="175"/>
      <c r="B98" s="175"/>
      <c r="D98" s="196"/>
      <c r="E98" s="196"/>
      <c r="F98" s="196"/>
      <c r="G98" s="196"/>
      <c r="H98" s="196"/>
      <c r="I98" s="196"/>
      <c r="J98" s="196"/>
    </row>
    <row r="99" spans="1:10" ht="18.75" customHeight="1" x14ac:dyDescent="0.25">
      <c r="A99" s="175"/>
      <c r="B99" s="175"/>
      <c r="D99" s="196"/>
      <c r="E99" s="196"/>
      <c r="F99" s="196"/>
      <c r="G99" s="196"/>
      <c r="H99" s="196"/>
      <c r="I99" s="196"/>
      <c r="J99" s="196"/>
    </row>
    <row r="100" spans="1:10" ht="18.75" customHeight="1" x14ac:dyDescent="0.25">
      <c r="A100" s="175"/>
      <c r="B100" s="175"/>
      <c r="D100" s="196"/>
      <c r="E100" s="196"/>
      <c r="F100" s="196"/>
      <c r="G100" s="196"/>
      <c r="H100" s="196"/>
      <c r="I100" s="196"/>
      <c r="J100" s="196"/>
    </row>
    <row r="101" spans="1:10" ht="18.75" customHeight="1" x14ac:dyDescent="0.25">
      <c r="A101" s="175"/>
      <c r="B101" s="175"/>
      <c r="D101" s="196"/>
      <c r="E101" s="196"/>
      <c r="F101" s="196"/>
      <c r="G101" s="196"/>
      <c r="H101" s="196"/>
      <c r="I101" s="196"/>
      <c r="J101" s="196"/>
    </row>
    <row r="102" spans="1:10" ht="18.75" customHeight="1" x14ac:dyDescent="0.25">
      <c r="A102" s="175"/>
      <c r="B102" s="175"/>
      <c r="D102" s="196"/>
      <c r="E102" s="196"/>
      <c r="F102" s="196"/>
      <c r="G102" s="196"/>
      <c r="H102" s="196"/>
      <c r="I102" s="196"/>
      <c r="J102" s="196"/>
    </row>
    <row r="103" spans="1:10" ht="18.75" customHeight="1" x14ac:dyDescent="0.25">
      <c r="A103" s="175"/>
      <c r="B103" s="175"/>
      <c r="D103" s="196"/>
      <c r="E103" s="196"/>
      <c r="F103" s="196"/>
      <c r="G103" s="196"/>
      <c r="H103" s="196"/>
      <c r="I103" s="196"/>
      <c r="J103" s="196"/>
    </row>
    <row r="104" spans="1:10" ht="18.75" customHeight="1" x14ac:dyDescent="0.25">
      <c r="A104" s="175"/>
      <c r="B104" s="175"/>
      <c r="D104" s="196"/>
      <c r="E104" s="196"/>
      <c r="F104" s="196"/>
      <c r="G104" s="196"/>
      <c r="H104" s="196"/>
      <c r="I104" s="196"/>
      <c r="J104" s="196"/>
    </row>
    <row r="105" spans="1:10" ht="18.75" customHeight="1" x14ac:dyDescent="0.25">
      <c r="A105" s="175"/>
      <c r="B105" s="175"/>
      <c r="D105" s="196"/>
      <c r="E105" s="196"/>
      <c r="F105" s="196"/>
      <c r="G105" s="196"/>
      <c r="H105" s="196"/>
      <c r="I105" s="196"/>
      <c r="J105" s="196"/>
    </row>
    <row r="106" spans="1:10" ht="18.75" customHeight="1" x14ac:dyDescent="0.25">
      <c r="A106" s="175"/>
      <c r="B106" s="175"/>
      <c r="D106" s="196"/>
      <c r="E106" s="196"/>
      <c r="F106" s="196"/>
      <c r="G106" s="196"/>
      <c r="H106" s="196"/>
      <c r="I106" s="196"/>
      <c r="J106" s="196"/>
    </row>
    <row r="107" spans="1:10" ht="18.75" customHeight="1" x14ac:dyDescent="0.25">
      <c r="A107" s="175"/>
      <c r="B107" s="175"/>
      <c r="D107" s="196"/>
      <c r="E107" s="196"/>
      <c r="F107" s="196"/>
      <c r="G107" s="196"/>
      <c r="H107" s="196"/>
      <c r="I107" s="196"/>
      <c r="J107" s="196"/>
    </row>
    <row r="108" spans="1:10" ht="18.75" customHeight="1" x14ac:dyDescent="0.25">
      <c r="A108" s="175"/>
      <c r="B108" s="175"/>
      <c r="D108" s="196"/>
      <c r="E108" s="196"/>
      <c r="F108" s="196"/>
      <c r="G108" s="196"/>
      <c r="H108" s="196"/>
      <c r="I108" s="196"/>
      <c r="J108" s="196"/>
    </row>
    <row r="109" spans="1:10" ht="18.75" customHeight="1" x14ac:dyDescent="0.25">
      <c r="A109" s="175"/>
      <c r="B109" s="175"/>
      <c r="D109" s="196"/>
      <c r="E109" s="196"/>
      <c r="F109" s="196"/>
      <c r="G109" s="196"/>
      <c r="H109" s="196"/>
      <c r="I109" s="196"/>
      <c r="J109" s="196"/>
    </row>
    <row r="110" spans="1:10" ht="18.75" customHeight="1" x14ac:dyDescent="0.25">
      <c r="A110" s="175"/>
      <c r="B110" s="175"/>
      <c r="D110" s="196"/>
      <c r="E110" s="196"/>
      <c r="F110" s="196"/>
      <c r="G110" s="196"/>
      <c r="H110" s="196"/>
      <c r="I110" s="196"/>
      <c r="J110" s="196"/>
    </row>
    <row r="111" spans="1:10" ht="18.75" customHeight="1" x14ac:dyDescent="0.25">
      <c r="A111" s="175"/>
      <c r="B111" s="175"/>
      <c r="D111" s="196"/>
      <c r="E111" s="196"/>
      <c r="F111" s="196"/>
      <c r="G111" s="196"/>
      <c r="H111" s="196"/>
      <c r="I111" s="196"/>
      <c r="J111" s="196"/>
    </row>
    <row r="112" spans="1:10" ht="18.75" customHeight="1" x14ac:dyDescent="0.25">
      <c r="A112" s="175"/>
      <c r="B112" s="175"/>
      <c r="D112" s="196"/>
      <c r="E112" s="196"/>
      <c r="F112" s="196"/>
      <c r="G112" s="196"/>
      <c r="H112" s="196"/>
      <c r="I112" s="196"/>
      <c r="J112" s="196"/>
    </row>
    <row r="113" spans="1:10" ht="18.75" customHeight="1" x14ac:dyDescent="0.25">
      <c r="A113" s="175"/>
      <c r="B113" s="175"/>
      <c r="D113" s="196"/>
      <c r="E113" s="196"/>
      <c r="F113" s="196"/>
      <c r="G113" s="196"/>
      <c r="H113" s="196"/>
      <c r="I113" s="196"/>
      <c r="J113" s="196"/>
    </row>
    <row r="114" spans="1:10" ht="18.75" customHeight="1" x14ac:dyDescent="0.25">
      <c r="A114" s="175"/>
      <c r="B114" s="175"/>
      <c r="D114" s="196"/>
      <c r="E114" s="196"/>
      <c r="F114" s="196"/>
      <c r="G114" s="196"/>
      <c r="H114" s="196"/>
      <c r="I114" s="196"/>
      <c r="J114" s="196"/>
    </row>
    <row r="115" spans="1:10" ht="18.75" customHeight="1" x14ac:dyDescent="0.25">
      <c r="A115" s="175"/>
      <c r="B115" s="175"/>
      <c r="D115" s="196"/>
      <c r="E115" s="196"/>
      <c r="F115" s="196"/>
      <c r="G115" s="196"/>
      <c r="H115" s="196"/>
      <c r="I115" s="196"/>
      <c r="J115" s="196"/>
    </row>
  </sheetData>
  <mergeCells count="18">
    <mergeCell ref="D41:F41"/>
    <mergeCell ref="H41:J41"/>
    <mergeCell ref="D42:F42"/>
    <mergeCell ref="H42:J42"/>
    <mergeCell ref="D45:J45"/>
    <mergeCell ref="D40:F40"/>
    <mergeCell ref="H40:J40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39:F39"/>
    <mergeCell ref="H39:J39"/>
  </mergeCells>
  <pageMargins left="0.6" right="0.4" top="0.5" bottom="0.75" header="0.3" footer="0.3"/>
  <pageSetup paperSize="9" scale="76" firstPageNumber="4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1875" defaultRowHeight="13.8" x14ac:dyDescent="0.25"/>
  <cols>
    <col min="1" max="1" width="43.109375" style="18" customWidth="1"/>
    <col min="2" max="2" width="8.77734375" style="28" customWidth="1"/>
    <col min="3" max="3" width="0.77734375" style="4" customWidth="1"/>
    <col min="4" max="4" width="17.21875" style="4" customWidth="1"/>
    <col min="5" max="5" width="1" style="4" customWidth="1"/>
    <col min="6" max="6" width="17.21875" style="4" customWidth="1"/>
    <col min="7" max="7" width="1" style="4" customWidth="1"/>
    <col min="8" max="8" width="16.109375" style="4" customWidth="1"/>
    <col min="9" max="9" width="0.77734375" style="4" customWidth="1"/>
    <col min="10" max="10" width="16.109375" style="4" customWidth="1"/>
    <col min="11" max="11" width="9.21875" style="113"/>
    <col min="12" max="12" width="29.44140625" style="113" customWidth="1"/>
    <col min="13" max="13" width="17.5546875" style="114" bestFit="1" customWidth="1"/>
    <col min="14" max="16" width="0.77734375" style="114" customWidth="1"/>
    <col min="17" max="17" width="16.77734375" style="114" bestFit="1" customWidth="1"/>
    <col min="18" max="16384" width="9.21875" style="113"/>
  </cols>
  <sheetData>
    <row r="1" spans="1:17" ht="18.75" customHeight="1" x14ac:dyDescent="0.25">
      <c r="A1" s="24" t="s">
        <v>59</v>
      </c>
      <c r="B1" s="2"/>
      <c r="C1" s="72"/>
      <c r="D1" s="72"/>
      <c r="E1" s="72"/>
      <c r="F1" s="72"/>
      <c r="G1" s="72"/>
      <c r="H1" s="72"/>
      <c r="I1" s="72"/>
      <c r="J1" s="72"/>
    </row>
    <row r="2" spans="1:17" ht="18.75" customHeight="1" x14ac:dyDescent="0.25">
      <c r="A2" s="13" t="s">
        <v>111</v>
      </c>
      <c r="B2" s="2"/>
      <c r="C2" s="72"/>
      <c r="D2" s="57"/>
      <c r="E2" s="72"/>
      <c r="F2" s="57"/>
      <c r="G2" s="72"/>
      <c r="H2" s="72"/>
      <c r="I2" s="72"/>
      <c r="J2" s="72"/>
    </row>
    <row r="3" spans="1:17" ht="6" customHeight="1" x14ac:dyDescent="0.25">
      <c r="A3" s="13"/>
      <c r="B3" s="2"/>
      <c r="C3" s="72"/>
      <c r="D3" s="72"/>
      <c r="E3" s="72"/>
      <c r="F3" s="72"/>
      <c r="G3" s="72"/>
      <c r="H3" s="72"/>
      <c r="I3" s="72"/>
      <c r="J3" s="72"/>
    </row>
    <row r="4" spans="1:17" ht="18.75" customHeight="1" x14ac:dyDescent="0.25">
      <c r="A4" s="13"/>
      <c r="B4" s="2"/>
      <c r="C4" s="53"/>
      <c r="D4" s="124"/>
      <c r="E4" s="122"/>
      <c r="F4" s="125"/>
      <c r="G4" s="39"/>
      <c r="H4" s="124"/>
      <c r="I4" s="122"/>
      <c r="J4" s="134"/>
    </row>
    <row r="5" spans="1:17" s="50" customFormat="1" ht="18.75" customHeight="1" x14ac:dyDescent="0.25">
      <c r="A5" s="13"/>
      <c r="B5" s="2"/>
      <c r="C5" s="53"/>
      <c r="D5" s="225" t="s">
        <v>62</v>
      </c>
      <c r="E5" s="225"/>
      <c r="F5" s="225"/>
      <c r="G5" s="53"/>
      <c r="H5" s="225" t="s">
        <v>78</v>
      </c>
      <c r="I5" s="225"/>
      <c r="J5" s="225"/>
      <c r="M5" s="97"/>
      <c r="N5" s="112"/>
      <c r="O5" s="112"/>
      <c r="P5" s="112"/>
      <c r="Q5" s="112"/>
    </row>
    <row r="6" spans="1:17" s="50" customFormat="1" ht="18.75" customHeight="1" x14ac:dyDescent="0.25">
      <c r="A6" s="13"/>
      <c r="B6" s="2"/>
      <c r="C6" s="53"/>
      <c r="D6" s="225" t="s">
        <v>63</v>
      </c>
      <c r="E6" s="225"/>
      <c r="F6" s="225"/>
      <c r="G6" s="53"/>
      <c r="H6" s="225" t="s">
        <v>79</v>
      </c>
      <c r="I6" s="225"/>
      <c r="J6" s="225"/>
      <c r="M6" s="97"/>
      <c r="N6" s="112"/>
      <c r="O6" s="112"/>
      <c r="P6" s="112"/>
      <c r="Q6" s="112"/>
    </row>
    <row r="7" spans="1:17" s="50" customFormat="1" ht="18.75" customHeight="1" x14ac:dyDescent="0.25">
      <c r="A7" s="13"/>
      <c r="B7" s="2"/>
      <c r="C7" s="53"/>
      <c r="D7" s="231" t="s">
        <v>53</v>
      </c>
      <c r="E7" s="231"/>
      <c r="F7" s="231"/>
      <c r="G7" s="39"/>
      <c r="H7" s="231" t="s">
        <v>53</v>
      </c>
      <c r="I7" s="231"/>
      <c r="J7" s="231"/>
      <c r="M7" s="97"/>
      <c r="N7" s="112"/>
      <c r="O7" s="112"/>
      <c r="P7" s="112"/>
      <c r="Q7" s="112"/>
    </row>
    <row r="8" spans="1:17" ht="18.75" customHeight="1" x14ac:dyDescent="0.25">
      <c r="A8" s="13"/>
      <c r="C8" s="53"/>
      <c r="D8" s="232" t="s">
        <v>60</v>
      </c>
      <c r="E8" s="231"/>
      <c r="F8" s="231"/>
      <c r="G8" s="39"/>
      <c r="H8" s="232" t="s">
        <v>60</v>
      </c>
      <c r="I8" s="231"/>
      <c r="J8" s="231"/>
    </row>
    <row r="9" spans="1:17" ht="18.75" customHeight="1" x14ac:dyDescent="0.25">
      <c r="A9" s="13"/>
      <c r="B9" s="2" t="s">
        <v>7</v>
      </c>
      <c r="C9" s="53"/>
      <c r="D9" s="124">
        <v>2021</v>
      </c>
      <c r="E9" s="122"/>
      <c r="F9" s="125">
        <v>2020</v>
      </c>
      <c r="G9" s="39"/>
      <c r="H9" s="124">
        <v>2021</v>
      </c>
      <c r="I9" s="122"/>
      <c r="J9" s="125">
        <v>2020</v>
      </c>
    </row>
    <row r="10" spans="1:17" ht="18.75" customHeight="1" x14ac:dyDescent="0.25">
      <c r="A10" s="13"/>
      <c r="B10" s="2"/>
      <c r="C10" s="53"/>
      <c r="D10" s="124"/>
      <c r="E10" s="122"/>
      <c r="F10" s="125" t="s">
        <v>138</v>
      </c>
      <c r="G10" s="39"/>
      <c r="H10" s="124"/>
      <c r="I10" s="122"/>
      <c r="J10" s="125"/>
    </row>
    <row r="11" spans="1:17" ht="17.399999999999999" customHeight="1" x14ac:dyDescent="0.25">
      <c r="A11" s="13"/>
      <c r="B11" s="2"/>
      <c r="C11" s="53"/>
      <c r="D11" s="226" t="s">
        <v>45</v>
      </c>
      <c r="E11" s="226"/>
      <c r="F11" s="226"/>
      <c r="G11" s="226"/>
      <c r="H11" s="226"/>
      <c r="I11" s="226"/>
      <c r="J11" s="226"/>
    </row>
    <row r="12" spans="1:17" ht="18.75" customHeight="1" x14ac:dyDescent="0.25">
      <c r="A12" s="31" t="s">
        <v>42</v>
      </c>
      <c r="B12" s="2"/>
      <c r="C12" s="53"/>
      <c r="D12" s="83"/>
      <c r="E12" s="83"/>
      <c r="F12" s="83"/>
      <c r="G12" s="83"/>
      <c r="H12" s="83"/>
      <c r="I12" s="83"/>
      <c r="J12" s="83"/>
    </row>
    <row r="13" spans="1:17" ht="18.75" customHeight="1" x14ac:dyDescent="0.25">
      <c r="A13" s="67" t="s">
        <v>122</v>
      </c>
      <c r="B13" s="2">
        <v>7</v>
      </c>
      <c r="C13" s="40"/>
      <c r="D13" s="10">
        <v>2444425</v>
      </c>
      <c r="E13" s="10"/>
      <c r="F13" s="10">
        <v>1252008</v>
      </c>
      <c r="G13" s="10"/>
      <c r="H13" s="10">
        <v>2444425</v>
      </c>
      <c r="I13" s="10"/>
      <c r="J13" s="10">
        <v>1252008</v>
      </c>
      <c r="M13" s="116"/>
      <c r="Q13" s="116"/>
    </row>
    <row r="14" spans="1:17" ht="18.75" customHeight="1" x14ac:dyDescent="0.25">
      <c r="A14" s="67" t="s">
        <v>16</v>
      </c>
      <c r="B14" s="53"/>
      <c r="C14" s="40"/>
      <c r="D14" s="10">
        <v>450</v>
      </c>
      <c r="E14" s="10"/>
      <c r="F14" s="10">
        <v>8460</v>
      </c>
      <c r="G14" s="10"/>
      <c r="H14" s="10">
        <v>450</v>
      </c>
      <c r="I14" s="10"/>
      <c r="J14" s="10">
        <v>8460</v>
      </c>
      <c r="M14" s="116"/>
      <c r="Q14" s="116"/>
    </row>
    <row r="15" spans="1:17" ht="18.75" customHeight="1" x14ac:dyDescent="0.25">
      <c r="A15" s="67" t="s">
        <v>95</v>
      </c>
      <c r="B15" s="53"/>
      <c r="C15" s="40"/>
      <c r="D15" s="10">
        <f>H15</f>
        <v>10880</v>
      </c>
      <c r="E15" s="10"/>
      <c r="F15" s="10">
        <v>10825</v>
      </c>
      <c r="G15" s="10"/>
      <c r="H15" s="10">
        <v>10880</v>
      </c>
      <c r="I15" s="10"/>
      <c r="J15" s="10">
        <v>10825</v>
      </c>
      <c r="M15" s="116"/>
      <c r="Q15" s="116"/>
    </row>
    <row r="16" spans="1:17" ht="18.75" customHeight="1" x14ac:dyDescent="0.25">
      <c r="A16" s="67" t="s">
        <v>65</v>
      </c>
      <c r="B16" s="2" t="s">
        <v>150</v>
      </c>
      <c r="C16" s="40"/>
      <c r="D16" s="88">
        <v>0</v>
      </c>
      <c r="E16" s="10"/>
      <c r="F16" s="10">
        <v>520</v>
      </c>
      <c r="G16" s="10"/>
      <c r="H16" s="10">
        <v>25480</v>
      </c>
      <c r="I16" s="10"/>
      <c r="J16" s="10">
        <v>520</v>
      </c>
      <c r="M16" s="116"/>
      <c r="Q16" s="116"/>
    </row>
    <row r="17" spans="1:17" ht="18.75" customHeight="1" x14ac:dyDescent="0.25">
      <c r="A17" s="67" t="s">
        <v>40</v>
      </c>
      <c r="B17" s="80"/>
      <c r="C17" s="40"/>
      <c r="D17" s="10">
        <f>H17</f>
        <v>1115</v>
      </c>
      <c r="E17" s="10"/>
      <c r="F17" s="10">
        <v>47216</v>
      </c>
      <c r="G17" s="10"/>
      <c r="H17" s="10">
        <v>1115</v>
      </c>
      <c r="I17" s="10"/>
      <c r="J17" s="10">
        <v>47216</v>
      </c>
      <c r="M17" s="116"/>
      <c r="Q17" s="116"/>
    </row>
    <row r="18" spans="1:17" ht="18.75" customHeight="1" x14ac:dyDescent="0.25">
      <c r="A18" s="13" t="s">
        <v>43</v>
      </c>
      <c r="B18" s="2"/>
      <c r="C18" s="53"/>
      <c r="D18" s="19">
        <f>SUM(D13:D17)</f>
        <v>2456870</v>
      </c>
      <c r="E18" s="15"/>
      <c r="F18" s="19">
        <f>SUM(F13:F17)</f>
        <v>1319029</v>
      </c>
      <c r="G18" s="15"/>
      <c r="H18" s="19">
        <f>SUM(H13:H17)</f>
        <v>2482350</v>
      </c>
      <c r="I18" s="15"/>
      <c r="J18" s="19">
        <f>SUM(J13:J17)</f>
        <v>1319029</v>
      </c>
      <c r="L18" s="114"/>
      <c r="M18" s="116"/>
      <c r="Q18" s="116"/>
    </row>
    <row r="19" spans="1:17" ht="13.05" customHeight="1" x14ac:dyDescent="0.25">
      <c r="A19" s="13"/>
      <c r="B19" s="2"/>
      <c r="C19" s="53"/>
      <c r="D19" s="68"/>
      <c r="E19" s="47"/>
      <c r="F19" s="68"/>
      <c r="G19" s="47"/>
      <c r="H19" s="68"/>
      <c r="I19" s="47"/>
      <c r="J19" s="68"/>
    </row>
    <row r="20" spans="1:17" ht="18.75" customHeight="1" x14ac:dyDescent="0.25">
      <c r="A20" s="31" t="s">
        <v>8</v>
      </c>
      <c r="B20" s="2"/>
      <c r="C20" s="53"/>
      <c r="D20" s="68"/>
      <c r="E20" s="47"/>
      <c r="F20" s="68"/>
      <c r="G20" s="47"/>
      <c r="H20" s="68"/>
      <c r="I20" s="47"/>
      <c r="J20" s="68"/>
      <c r="Q20" s="116"/>
    </row>
    <row r="21" spans="1:17" ht="18.75" customHeight="1" x14ac:dyDescent="0.25">
      <c r="A21" s="67" t="s">
        <v>102</v>
      </c>
      <c r="B21" s="80"/>
      <c r="C21" s="10"/>
      <c r="D21" s="10">
        <v>1597369</v>
      </c>
      <c r="E21" s="10"/>
      <c r="F21" s="10">
        <v>1249226</v>
      </c>
      <c r="G21" s="10"/>
      <c r="H21" s="10">
        <v>1597369</v>
      </c>
      <c r="I21" s="10"/>
      <c r="J21" s="10">
        <v>1249226</v>
      </c>
      <c r="Q21" s="116"/>
    </row>
    <row r="22" spans="1:17" ht="18.75" customHeight="1" x14ac:dyDescent="0.25">
      <c r="A22" s="67" t="s">
        <v>81</v>
      </c>
      <c r="B22" s="80"/>
      <c r="C22" s="40"/>
      <c r="D22" s="10">
        <v>281694</v>
      </c>
      <c r="E22" s="10"/>
      <c r="F22" s="10">
        <v>93860</v>
      </c>
      <c r="G22" s="10"/>
      <c r="H22" s="10">
        <v>281694</v>
      </c>
      <c r="I22" s="10"/>
      <c r="J22" s="10">
        <v>93860</v>
      </c>
      <c r="Q22" s="116"/>
    </row>
    <row r="23" spans="1:17" ht="18.75" customHeight="1" x14ac:dyDescent="0.25">
      <c r="A23" s="67" t="s">
        <v>66</v>
      </c>
      <c r="B23" s="80"/>
      <c r="C23" s="40"/>
      <c r="D23" s="10">
        <v>39343</v>
      </c>
      <c r="E23" s="10"/>
      <c r="F23" s="10">
        <v>36622</v>
      </c>
      <c r="G23" s="10"/>
      <c r="H23" s="10">
        <v>39343</v>
      </c>
      <c r="I23" s="10"/>
      <c r="J23" s="10">
        <v>36622</v>
      </c>
      <c r="Q23" s="116"/>
    </row>
    <row r="24" spans="1:17" ht="18.75" customHeight="1" x14ac:dyDescent="0.25">
      <c r="A24" s="13" t="s">
        <v>9</v>
      </c>
      <c r="B24" s="2"/>
      <c r="C24" s="53"/>
      <c r="D24" s="19">
        <f>SUM(D21:D23)</f>
        <v>1918406</v>
      </c>
      <c r="E24" s="15"/>
      <c r="F24" s="19">
        <f>SUM(F21:F23)</f>
        <v>1379708</v>
      </c>
      <c r="G24" s="15"/>
      <c r="H24" s="19">
        <f>SUM(H21:H23)</f>
        <v>1918406</v>
      </c>
      <c r="I24" s="15"/>
      <c r="J24" s="19">
        <f>SUM(J21:J23)</f>
        <v>1379708</v>
      </c>
      <c r="Q24" s="116"/>
    </row>
    <row r="25" spans="1:17" ht="13.05" customHeight="1" x14ac:dyDescent="0.25">
      <c r="A25" s="13"/>
      <c r="B25" s="2"/>
      <c r="C25" s="53"/>
      <c r="D25" s="21"/>
      <c r="E25" s="15"/>
      <c r="F25" s="21"/>
      <c r="G25" s="15"/>
      <c r="H25" s="15"/>
      <c r="I25" s="15"/>
      <c r="J25" s="15"/>
      <c r="Q25" s="116"/>
    </row>
    <row r="26" spans="1:17" ht="20.399999999999999" customHeight="1" x14ac:dyDescent="0.25">
      <c r="A26" s="13" t="s">
        <v>139</v>
      </c>
      <c r="B26" s="2"/>
      <c r="C26" s="53"/>
      <c r="D26" s="21">
        <f>D18-D24</f>
        <v>538464</v>
      </c>
      <c r="E26" s="15"/>
      <c r="F26" s="21">
        <f>F18-F24</f>
        <v>-60679</v>
      </c>
      <c r="G26" s="15"/>
      <c r="H26" s="21">
        <f>H18-H24</f>
        <v>563944</v>
      </c>
      <c r="I26" s="15"/>
      <c r="J26" s="21">
        <f>J18-J24</f>
        <v>-60679</v>
      </c>
      <c r="Q26" s="116"/>
    </row>
    <row r="27" spans="1:17" s="72" customFormat="1" ht="20.399999999999999" customHeight="1" x14ac:dyDescent="0.25">
      <c r="A27" s="67" t="s">
        <v>90</v>
      </c>
      <c r="B27" s="2"/>
      <c r="C27" s="53"/>
      <c r="D27" s="52">
        <v>-959</v>
      </c>
      <c r="E27" s="47"/>
      <c r="F27" s="52">
        <v>0</v>
      </c>
      <c r="G27" s="47"/>
      <c r="H27" s="52">
        <v>-959</v>
      </c>
      <c r="I27" s="47"/>
      <c r="J27" s="52">
        <v>0</v>
      </c>
      <c r="M27" s="112"/>
      <c r="N27" s="112"/>
      <c r="O27" s="112"/>
      <c r="P27" s="112"/>
      <c r="Q27" s="116"/>
    </row>
    <row r="28" spans="1:17" ht="20.399999999999999" customHeight="1" x14ac:dyDescent="0.25">
      <c r="A28" s="67" t="s">
        <v>140</v>
      </c>
      <c r="B28" s="2"/>
      <c r="C28" s="53"/>
      <c r="D28" s="21"/>
      <c r="E28" s="15"/>
      <c r="F28" s="21"/>
      <c r="G28" s="15"/>
      <c r="H28" s="21"/>
      <c r="I28" s="15"/>
      <c r="J28" s="21"/>
      <c r="Q28" s="116"/>
    </row>
    <row r="29" spans="1:17" ht="20.399999999999999" customHeight="1" x14ac:dyDescent="0.25">
      <c r="A29" s="67" t="s">
        <v>119</v>
      </c>
      <c r="B29" s="80" t="s">
        <v>147</v>
      </c>
      <c r="C29" s="2"/>
      <c r="D29" s="33">
        <v>796353</v>
      </c>
      <c r="E29" s="34"/>
      <c r="F29" s="33">
        <f>-563361-30527</f>
        <v>-593888</v>
      </c>
      <c r="G29" s="32"/>
      <c r="H29" s="100">
        <v>0</v>
      </c>
      <c r="I29" s="34"/>
      <c r="J29" s="100">
        <v>0</v>
      </c>
      <c r="L29" s="50"/>
    </row>
    <row r="30" spans="1:17" s="50" customFormat="1" ht="18.75" customHeight="1" x14ac:dyDescent="0.25">
      <c r="A30" s="13" t="s">
        <v>141</v>
      </c>
      <c r="B30" s="2"/>
      <c r="C30" s="53"/>
      <c r="D30" s="21">
        <f>SUM(D26:D29)</f>
        <v>1333858</v>
      </c>
      <c r="E30" s="20"/>
      <c r="F30" s="21">
        <f>SUM(F26:F29)</f>
        <v>-654567</v>
      </c>
      <c r="G30" s="20"/>
      <c r="H30" s="21">
        <f>SUM(H26:H29)</f>
        <v>562985</v>
      </c>
      <c r="I30" s="20"/>
      <c r="J30" s="21">
        <f>SUM(J26:J29)</f>
        <v>-60679</v>
      </c>
      <c r="L30" s="113"/>
      <c r="M30" s="112"/>
      <c r="N30" s="112"/>
      <c r="O30" s="112"/>
      <c r="P30" s="112"/>
      <c r="Q30" s="116"/>
    </row>
    <row r="31" spans="1:17" ht="18.75" customHeight="1" x14ac:dyDescent="0.25">
      <c r="A31" s="67" t="s">
        <v>142</v>
      </c>
      <c r="B31" s="2"/>
      <c r="C31" s="53"/>
      <c r="D31" s="52">
        <f>H31</f>
        <v>-95059</v>
      </c>
      <c r="E31" s="34"/>
      <c r="F31" s="52">
        <v>2613</v>
      </c>
      <c r="G31" s="34"/>
      <c r="H31" s="90">
        <f>-51066-43993</f>
        <v>-95059</v>
      </c>
      <c r="I31" s="34"/>
      <c r="J31" s="90">
        <v>2613</v>
      </c>
    </row>
    <row r="32" spans="1:17" ht="18.75" customHeight="1" thickBot="1" x14ac:dyDescent="0.3">
      <c r="A32" s="13" t="s">
        <v>137</v>
      </c>
      <c r="B32" s="2"/>
      <c r="C32" s="53"/>
      <c r="D32" s="23">
        <f>SUM(D30:D31)</f>
        <v>1238799</v>
      </c>
      <c r="E32" s="20"/>
      <c r="F32" s="23">
        <f>SUM(F30:F31)</f>
        <v>-651954</v>
      </c>
      <c r="G32" s="20"/>
      <c r="H32" s="23">
        <f>SUM(H30:H31)</f>
        <v>467926</v>
      </c>
      <c r="I32" s="20"/>
      <c r="J32" s="23">
        <f>SUM(J30:J31)</f>
        <v>-58066</v>
      </c>
      <c r="Q32" s="116"/>
    </row>
    <row r="33" spans="1:17" ht="13.05" customHeight="1" thickTop="1" x14ac:dyDescent="0.25">
      <c r="A33" s="13"/>
      <c r="B33" s="2"/>
      <c r="C33" s="53"/>
      <c r="D33" s="21"/>
      <c r="E33" s="15"/>
      <c r="F33" s="21"/>
      <c r="G33" s="15"/>
      <c r="H33" s="15"/>
      <c r="I33" s="15"/>
      <c r="J33" s="15"/>
      <c r="Q33" s="116"/>
    </row>
    <row r="34" spans="1:17" ht="18.75" customHeight="1" x14ac:dyDescent="0.25">
      <c r="A34" s="24" t="s">
        <v>152</v>
      </c>
      <c r="B34" s="2"/>
      <c r="C34" s="11"/>
      <c r="D34" s="154"/>
      <c r="E34" s="81"/>
      <c r="F34" s="81"/>
      <c r="G34" s="81"/>
      <c r="H34" s="154"/>
      <c r="I34" s="81"/>
      <c r="J34" s="81"/>
    </row>
    <row r="35" spans="1:17" ht="18.75" customHeight="1" thickBot="1" x14ac:dyDescent="0.3">
      <c r="A35" s="82" t="s">
        <v>153</v>
      </c>
      <c r="B35" s="2"/>
      <c r="C35" s="11"/>
      <c r="D35" s="162">
        <f>D32/'BS 2-3'!D54</f>
        <v>6.1448363095238099</v>
      </c>
      <c r="E35" s="81"/>
      <c r="F35" s="162">
        <f>F32/'BS 2-3'!F54</f>
        <v>-3.2338988095238097</v>
      </c>
      <c r="G35" s="81"/>
      <c r="H35" s="162">
        <f>H32/'BS 2-3'!H54</f>
        <v>2.3210615079365078</v>
      </c>
      <c r="I35" s="81"/>
      <c r="J35" s="162">
        <f>J32/'BS 2-3'!J54</f>
        <v>-0.28802579365079367</v>
      </c>
    </row>
    <row r="36" spans="1:17" ht="13.05" customHeight="1" thickTop="1" x14ac:dyDescent="0.25">
      <c r="A36" s="13"/>
      <c r="B36" s="2"/>
      <c r="C36" s="53"/>
      <c r="D36" s="21"/>
      <c r="E36" s="15"/>
      <c r="F36" s="21"/>
      <c r="G36" s="15"/>
      <c r="H36" s="15"/>
      <c r="I36" s="15"/>
      <c r="J36" s="15"/>
      <c r="Q36" s="116"/>
    </row>
    <row r="37" spans="1:17" ht="9" customHeight="1" x14ac:dyDescent="0.25">
      <c r="A37" s="67"/>
      <c r="B37" s="2"/>
      <c r="C37" s="53"/>
      <c r="D37" s="51"/>
      <c r="E37" s="34"/>
      <c r="F37" s="51"/>
      <c r="G37" s="34"/>
      <c r="H37" s="22"/>
      <c r="I37" s="34"/>
      <c r="J37" s="22"/>
    </row>
    <row r="38" spans="1:17" ht="18.75" customHeight="1" x14ac:dyDescent="0.25">
      <c r="A38" s="4"/>
      <c r="B38" s="4"/>
      <c r="D38" s="171"/>
      <c r="E38" s="29"/>
      <c r="F38" s="29"/>
      <c r="G38" s="29"/>
      <c r="H38" s="171"/>
      <c r="I38" s="29"/>
      <c r="J38" s="29"/>
    </row>
    <row r="39" spans="1:17" ht="18.75" customHeight="1" x14ac:dyDescent="0.25">
      <c r="A39" s="4"/>
      <c r="B39" s="4"/>
      <c r="D39" s="163"/>
      <c r="E39" s="163"/>
      <c r="F39" s="163"/>
      <c r="G39" s="163"/>
      <c r="H39" s="163"/>
      <c r="I39" s="163"/>
      <c r="J39" s="163"/>
    </row>
    <row r="40" spans="1:17" ht="18.75" customHeight="1" x14ac:dyDescent="0.25">
      <c r="A40" s="4"/>
      <c r="B40" s="4"/>
      <c r="D40" s="29"/>
      <c r="E40" s="29"/>
      <c r="F40" s="29"/>
      <c r="G40" s="29"/>
      <c r="H40" s="29"/>
      <c r="I40" s="29"/>
      <c r="J40" s="29"/>
    </row>
    <row r="41" spans="1:17" ht="18.75" customHeight="1" x14ac:dyDescent="0.25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 x14ac:dyDescent="0.25">
      <c r="A42" s="4"/>
      <c r="B42" s="4"/>
      <c r="D42" s="29"/>
      <c r="E42" s="29"/>
      <c r="F42" s="29"/>
      <c r="G42" s="29"/>
      <c r="H42" s="29"/>
      <c r="I42" s="29"/>
      <c r="J42" s="29"/>
      <c r="Q42" s="116"/>
    </row>
    <row r="43" spans="1:17" ht="18.75" customHeight="1" x14ac:dyDescent="0.25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 x14ac:dyDescent="0.25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 x14ac:dyDescent="0.25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 x14ac:dyDescent="0.25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 x14ac:dyDescent="0.25">
      <c r="A47" s="4"/>
      <c r="B47" s="4"/>
      <c r="D47" s="29"/>
      <c r="E47" s="29"/>
      <c r="F47" s="29"/>
      <c r="G47" s="29"/>
      <c r="H47" s="29"/>
      <c r="I47" s="29"/>
      <c r="J47" s="29"/>
    </row>
    <row r="48" spans="1:17" ht="18.75" customHeight="1" x14ac:dyDescent="0.25">
      <c r="A48" s="4"/>
      <c r="B48" s="4"/>
      <c r="D48" s="29"/>
      <c r="E48" s="29"/>
      <c r="F48" s="29"/>
      <c r="G48" s="29"/>
      <c r="H48" s="29"/>
      <c r="I48" s="29"/>
      <c r="J48" s="29"/>
    </row>
    <row r="49" spans="1:17" ht="18.75" customHeight="1" x14ac:dyDescent="0.25">
      <c r="A49" s="4"/>
      <c r="B49" s="4"/>
      <c r="D49" s="29"/>
      <c r="E49" s="29"/>
      <c r="F49" s="29"/>
      <c r="G49" s="29"/>
      <c r="H49" s="29"/>
      <c r="I49" s="29"/>
      <c r="J49" s="29"/>
      <c r="M49" s="117"/>
      <c r="Q49" s="117"/>
    </row>
    <row r="50" spans="1:17" ht="18.75" customHeight="1" x14ac:dyDescent="0.25">
      <c r="A50" s="4"/>
      <c r="B50" s="4"/>
      <c r="D50" s="29"/>
      <c r="E50" s="29"/>
      <c r="F50" s="29"/>
      <c r="G50" s="29"/>
      <c r="H50" s="29"/>
      <c r="I50" s="29"/>
      <c r="J50" s="29"/>
    </row>
    <row r="51" spans="1:17" ht="18.75" customHeight="1" x14ac:dyDescent="0.25">
      <c r="A51" s="4"/>
      <c r="B51" s="4"/>
      <c r="D51" s="29"/>
      <c r="E51" s="29"/>
      <c r="F51" s="29"/>
      <c r="G51" s="29"/>
      <c r="H51" s="29"/>
      <c r="I51" s="29"/>
      <c r="J51" s="29"/>
    </row>
    <row r="52" spans="1:17" ht="18.75" customHeight="1" x14ac:dyDescent="0.25">
      <c r="A52" s="4"/>
      <c r="B52" s="4"/>
      <c r="D52" s="29"/>
      <c r="E52" s="29"/>
      <c r="F52" s="29"/>
      <c r="G52" s="29"/>
      <c r="H52" s="29"/>
      <c r="I52" s="29"/>
      <c r="J52" s="29"/>
    </row>
    <row r="53" spans="1:17" ht="18.75" customHeight="1" x14ac:dyDescent="0.25">
      <c r="A53" s="4"/>
      <c r="B53" s="4"/>
      <c r="D53" s="29"/>
      <c r="E53" s="29"/>
      <c r="F53" s="29"/>
      <c r="G53" s="29"/>
      <c r="H53" s="29"/>
      <c r="I53" s="29"/>
      <c r="J53" s="29"/>
    </row>
    <row r="54" spans="1:17" ht="18.75" customHeight="1" x14ac:dyDescent="0.25">
      <c r="A54" s="4"/>
      <c r="B54" s="4"/>
      <c r="D54" s="29"/>
      <c r="E54" s="29"/>
      <c r="F54" s="29"/>
      <c r="G54" s="29"/>
      <c r="H54" s="29"/>
      <c r="I54" s="29"/>
      <c r="J54" s="29"/>
    </row>
    <row r="55" spans="1:17" ht="18.75" customHeight="1" x14ac:dyDescent="0.25">
      <c r="A55" s="4"/>
      <c r="B55" s="4"/>
      <c r="D55" s="29"/>
      <c r="E55" s="29"/>
      <c r="F55" s="29"/>
      <c r="G55" s="29"/>
      <c r="H55" s="29"/>
      <c r="I55" s="29"/>
      <c r="J55" s="29"/>
    </row>
    <row r="56" spans="1:17" ht="18.75" customHeight="1" x14ac:dyDescent="0.25">
      <c r="A56" s="4"/>
      <c r="B56" s="4"/>
      <c r="D56" s="29"/>
      <c r="E56" s="29"/>
      <c r="F56" s="29"/>
      <c r="G56" s="29"/>
      <c r="H56" s="29"/>
      <c r="I56" s="29"/>
      <c r="J56" s="29"/>
    </row>
    <row r="57" spans="1:17" ht="18.75" customHeight="1" x14ac:dyDescent="0.25">
      <c r="A57" s="4"/>
      <c r="B57" s="4"/>
      <c r="D57" s="29"/>
      <c r="E57" s="29"/>
      <c r="F57" s="29"/>
      <c r="G57" s="29"/>
      <c r="H57" s="29"/>
      <c r="I57" s="29"/>
      <c r="J57" s="29"/>
    </row>
    <row r="58" spans="1:17" ht="18.75" customHeight="1" x14ac:dyDescent="0.25">
      <c r="A58" s="4"/>
      <c r="B58" s="4"/>
      <c r="D58" s="29"/>
      <c r="E58" s="29"/>
      <c r="F58" s="29"/>
      <c r="G58" s="29"/>
      <c r="H58" s="29"/>
      <c r="I58" s="29"/>
      <c r="J58" s="29"/>
    </row>
    <row r="59" spans="1:17" ht="18.75" customHeight="1" x14ac:dyDescent="0.25">
      <c r="A59" s="4"/>
      <c r="B59" s="4"/>
      <c r="D59" s="29"/>
      <c r="E59" s="29"/>
      <c r="F59" s="29"/>
      <c r="G59" s="29"/>
      <c r="H59" s="29"/>
      <c r="I59" s="29"/>
      <c r="J59" s="29"/>
    </row>
    <row r="60" spans="1:17" ht="18.75" customHeight="1" x14ac:dyDescent="0.25">
      <c r="A60" s="4"/>
      <c r="B60" s="4"/>
      <c r="D60" s="29"/>
      <c r="E60" s="29"/>
      <c r="F60" s="29"/>
      <c r="G60" s="29"/>
      <c r="H60" s="29"/>
      <c r="I60" s="29"/>
      <c r="J60" s="29"/>
    </row>
    <row r="61" spans="1:17" ht="18.75" customHeight="1" x14ac:dyDescent="0.25">
      <c r="A61" s="4"/>
      <c r="B61" s="4"/>
      <c r="D61" s="29"/>
      <c r="E61" s="29"/>
      <c r="F61" s="29"/>
      <c r="G61" s="29"/>
      <c r="H61" s="29"/>
      <c r="I61" s="29"/>
      <c r="J61" s="29"/>
    </row>
    <row r="62" spans="1:17" ht="18.75" customHeight="1" x14ac:dyDescent="0.25">
      <c r="A62" s="4"/>
      <c r="B62" s="4"/>
      <c r="D62" s="29"/>
      <c r="E62" s="29"/>
      <c r="F62" s="29"/>
      <c r="G62" s="29"/>
      <c r="H62" s="29"/>
      <c r="I62" s="29"/>
      <c r="J62" s="29"/>
    </row>
    <row r="63" spans="1:17" ht="18.75" customHeight="1" x14ac:dyDescent="0.25">
      <c r="A63" s="4"/>
      <c r="B63" s="4"/>
      <c r="D63" s="29"/>
      <c r="E63" s="29"/>
      <c r="F63" s="29"/>
      <c r="G63" s="29"/>
      <c r="H63" s="29"/>
      <c r="I63" s="29"/>
      <c r="J63" s="29"/>
    </row>
    <row r="64" spans="1:17" ht="18.75" customHeight="1" x14ac:dyDescent="0.25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 x14ac:dyDescent="0.25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 x14ac:dyDescent="0.25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 x14ac:dyDescent="0.25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 x14ac:dyDescent="0.25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 x14ac:dyDescent="0.25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 x14ac:dyDescent="0.25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 x14ac:dyDescent="0.25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 x14ac:dyDescent="0.25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 x14ac:dyDescent="0.25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 x14ac:dyDescent="0.25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 x14ac:dyDescent="0.25">
      <c r="A119" s="4"/>
      <c r="B119" s="4"/>
      <c r="D119" s="29"/>
      <c r="E119" s="29"/>
      <c r="F119" s="29"/>
      <c r="G119" s="29"/>
      <c r="H119" s="29"/>
      <c r="I119" s="29"/>
      <c r="J119" s="29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1875" defaultRowHeight="13.8" x14ac:dyDescent="0.25"/>
  <cols>
    <col min="1" max="1" width="49.5546875" style="18" customWidth="1"/>
    <col min="2" max="2" width="5.88671875" style="28" bestFit="1" customWidth="1"/>
    <col min="3" max="3" width="0.77734375" style="4" customWidth="1"/>
    <col min="4" max="4" width="17.109375" style="4" customWidth="1"/>
    <col min="5" max="5" width="1" style="4" customWidth="1"/>
    <col min="6" max="6" width="17.109375" style="4" customWidth="1"/>
    <col min="7" max="7" width="1" style="4" customWidth="1"/>
    <col min="8" max="8" width="15" style="4" customWidth="1"/>
    <col min="9" max="9" width="0.77734375" style="4" customWidth="1"/>
    <col min="10" max="10" width="15" style="4" customWidth="1"/>
    <col min="11" max="11" width="9.21875" style="113"/>
    <col min="12" max="12" width="29.44140625" style="113" customWidth="1"/>
    <col min="13" max="13" width="17.5546875" style="114" bestFit="1" customWidth="1"/>
    <col min="14" max="16" width="0.77734375" style="114" customWidth="1"/>
    <col min="17" max="17" width="16.77734375" style="114" bestFit="1" customWidth="1"/>
    <col min="18" max="16384" width="9.21875" style="113"/>
  </cols>
  <sheetData>
    <row r="1" spans="1:17" ht="18.75" customHeight="1" x14ac:dyDescent="0.25">
      <c r="A1" s="24" t="s">
        <v>59</v>
      </c>
      <c r="B1" s="2"/>
      <c r="C1" s="72"/>
      <c r="D1" s="72"/>
      <c r="E1" s="72"/>
      <c r="F1" s="72"/>
      <c r="G1" s="72"/>
      <c r="H1" s="72"/>
      <c r="I1" s="72"/>
      <c r="J1" s="72"/>
    </row>
    <row r="2" spans="1:17" ht="18.75" customHeight="1" x14ac:dyDescent="0.25">
      <c r="A2" s="13" t="s">
        <v>54</v>
      </c>
      <c r="B2" s="2"/>
      <c r="C2" s="72"/>
      <c r="D2" s="57"/>
      <c r="E2" s="72"/>
      <c r="F2" s="57"/>
      <c r="G2" s="72"/>
      <c r="H2" s="72"/>
      <c r="I2" s="72"/>
      <c r="J2" s="72"/>
    </row>
    <row r="3" spans="1:17" ht="6" customHeight="1" x14ac:dyDescent="0.25">
      <c r="A3" s="13"/>
      <c r="B3" s="2"/>
      <c r="C3" s="72"/>
      <c r="D3" s="72"/>
      <c r="E3" s="72"/>
      <c r="F3" s="72"/>
      <c r="G3" s="72"/>
      <c r="H3" s="72"/>
      <c r="I3" s="72"/>
      <c r="J3" s="72"/>
    </row>
    <row r="4" spans="1:17" ht="18.75" customHeight="1" x14ac:dyDescent="0.25">
      <c r="A4" s="13"/>
      <c r="B4" s="2"/>
      <c r="C4" s="53"/>
      <c r="D4" s="124"/>
      <c r="E4" s="122"/>
      <c r="F4" s="125"/>
      <c r="G4" s="39"/>
      <c r="H4" s="124"/>
      <c r="I4" s="122"/>
      <c r="J4" s="134"/>
    </row>
    <row r="5" spans="1:17" s="50" customFormat="1" ht="18.75" customHeight="1" x14ac:dyDescent="0.25">
      <c r="A5" s="13"/>
      <c r="B5" s="2"/>
      <c r="C5" s="53"/>
      <c r="D5" s="225" t="s">
        <v>62</v>
      </c>
      <c r="E5" s="225"/>
      <c r="F5" s="225"/>
      <c r="G5" s="53"/>
      <c r="H5" s="225" t="s">
        <v>78</v>
      </c>
      <c r="I5" s="225"/>
      <c r="J5" s="225"/>
      <c r="M5" s="97"/>
      <c r="N5" s="112"/>
      <c r="O5" s="112"/>
      <c r="P5" s="112"/>
      <c r="Q5" s="112"/>
    </row>
    <row r="6" spans="1:17" s="50" customFormat="1" ht="18.75" customHeight="1" x14ac:dyDescent="0.25">
      <c r="A6" s="13"/>
      <c r="B6" s="2"/>
      <c r="C6" s="53"/>
      <c r="D6" s="225" t="s">
        <v>63</v>
      </c>
      <c r="E6" s="225"/>
      <c r="F6" s="225"/>
      <c r="G6" s="53"/>
      <c r="H6" s="225" t="s">
        <v>79</v>
      </c>
      <c r="I6" s="225"/>
      <c r="J6" s="225"/>
      <c r="M6" s="97"/>
      <c r="N6" s="112"/>
      <c r="O6" s="112"/>
      <c r="P6" s="112"/>
      <c r="Q6" s="112"/>
    </row>
    <row r="7" spans="1:17" s="50" customFormat="1" ht="18.75" customHeight="1" x14ac:dyDescent="0.25">
      <c r="A7" s="13"/>
      <c r="B7" s="2"/>
      <c r="C7" s="53"/>
      <c r="D7" s="231" t="s">
        <v>53</v>
      </c>
      <c r="E7" s="231"/>
      <c r="F7" s="231"/>
      <c r="G7" s="39"/>
      <c r="H7" s="231" t="s">
        <v>53</v>
      </c>
      <c r="I7" s="231"/>
      <c r="J7" s="231"/>
      <c r="M7" s="97"/>
      <c r="N7" s="112"/>
      <c r="O7" s="112"/>
      <c r="P7" s="112"/>
      <c r="Q7" s="112"/>
    </row>
    <row r="8" spans="1:17" ht="18.75" customHeight="1" x14ac:dyDescent="0.25">
      <c r="A8" s="13"/>
      <c r="B8" s="2"/>
      <c r="C8" s="53"/>
      <c r="D8" s="232" t="s">
        <v>60</v>
      </c>
      <c r="E8" s="231"/>
      <c r="F8" s="231"/>
      <c r="G8" s="39"/>
      <c r="H8" s="232" t="s">
        <v>60</v>
      </c>
      <c r="I8" s="231"/>
      <c r="J8" s="231"/>
    </row>
    <row r="9" spans="1:17" ht="18.75" customHeight="1" x14ac:dyDescent="0.25">
      <c r="A9" s="13"/>
      <c r="B9" s="2" t="s">
        <v>7</v>
      </c>
      <c r="C9" s="53"/>
      <c r="D9" s="124">
        <v>2021</v>
      </c>
      <c r="E9" s="122"/>
      <c r="F9" s="125">
        <v>2020</v>
      </c>
      <c r="G9" s="39"/>
      <c r="H9" s="124">
        <v>2021</v>
      </c>
      <c r="I9" s="122"/>
      <c r="J9" s="125">
        <v>2020</v>
      </c>
    </row>
    <row r="10" spans="1:17" ht="18.75" customHeight="1" x14ac:dyDescent="0.25">
      <c r="A10" s="13"/>
      <c r="B10" s="2"/>
      <c r="C10" s="53"/>
      <c r="D10" s="124"/>
      <c r="E10" s="122"/>
      <c r="F10" s="125" t="s">
        <v>138</v>
      </c>
      <c r="G10" s="39"/>
      <c r="H10" s="124"/>
      <c r="I10" s="122"/>
      <c r="J10" s="125"/>
    </row>
    <row r="11" spans="1:17" ht="19.2" customHeight="1" x14ac:dyDescent="0.25">
      <c r="A11" s="13"/>
      <c r="B11" s="2"/>
      <c r="C11" s="53"/>
      <c r="D11" s="226" t="s">
        <v>45</v>
      </c>
      <c r="E11" s="226"/>
      <c r="F11" s="226"/>
      <c r="G11" s="226"/>
      <c r="H11" s="226"/>
      <c r="I11" s="226"/>
      <c r="J11" s="226"/>
    </row>
    <row r="12" spans="1:17" ht="18.75" customHeight="1" x14ac:dyDescent="0.25">
      <c r="A12" s="31" t="s">
        <v>137</v>
      </c>
      <c r="B12" s="2"/>
      <c r="C12" s="53"/>
      <c r="D12" s="21">
        <f>'PL 5'!D32</f>
        <v>1238799</v>
      </c>
      <c r="E12" s="21"/>
      <c r="F12" s="21">
        <f>'PL 5'!F32</f>
        <v>-651954</v>
      </c>
      <c r="G12" s="21"/>
      <c r="H12" s="21">
        <f>'PL 5'!H32</f>
        <v>467926</v>
      </c>
      <c r="I12" s="21"/>
      <c r="J12" s="21">
        <f>'PL 5'!J32</f>
        <v>-58066</v>
      </c>
    </row>
    <row r="13" spans="1:17" ht="18" customHeight="1" x14ac:dyDescent="0.25">
      <c r="A13" s="13"/>
      <c r="B13" s="2"/>
      <c r="C13" s="53"/>
      <c r="D13" s="21"/>
      <c r="E13" s="15"/>
      <c r="F13" s="21"/>
      <c r="G13" s="15"/>
      <c r="H13" s="15"/>
      <c r="I13" s="15"/>
      <c r="J13" s="15"/>
      <c r="Q13" s="116"/>
    </row>
    <row r="14" spans="1:17" ht="18.75" customHeight="1" x14ac:dyDescent="0.25">
      <c r="A14" s="24" t="s">
        <v>20</v>
      </c>
      <c r="B14" s="2"/>
      <c r="C14" s="11"/>
      <c r="D14" s="154"/>
      <c r="E14" s="81"/>
      <c r="F14" s="81"/>
      <c r="G14" s="81"/>
      <c r="H14" s="154"/>
      <c r="I14" s="81"/>
      <c r="J14" s="154"/>
    </row>
    <row r="15" spans="1:17" ht="18.75" customHeight="1" x14ac:dyDescent="0.25">
      <c r="A15" s="26" t="s">
        <v>67</v>
      </c>
      <c r="C15" s="11"/>
      <c r="D15" s="81"/>
      <c r="E15" s="81"/>
      <c r="F15" s="81"/>
      <c r="G15" s="81"/>
      <c r="H15" s="81"/>
      <c r="I15" s="81"/>
      <c r="J15" s="81"/>
      <c r="Q15" s="116"/>
    </row>
    <row r="16" spans="1:17" ht="18.75" customHeight="1" x14ac:dyDescent="0.25">
      <c r="A16" s="8" t="s">
        <v>38</v>
      </c>
      <c r="C16" s="11"/>
      <c r="D16" s="81"/>
      <c r="E16" s="81"/>
      <c r="F16" s="81"/>
      <c r="G16" s="81"/>
      <c r="H16" s="81"/>
      <c r="I16" s="81"/>
      <c r="J16" s="81"/>
    </row>
    <row r="17" spans="1:17" ht="18.75" customHeight="1" x14ac:dyDescent="0.25">
      <c r="A17" s="67" t="s">
        <v>82</v>
      </c>
      <c r="B17" s="2">
        <v>5</v>
      </c>
      <c r="C17" s="53"/>
      <c r="D17" s="33">
        <v>-146</v>
      </c>
      <c r="E17" s="34"/>
      <c r="F17" s="33">
        <v>-68038</v>
      </c>
      <c r="G17" s="34"/>
      <c r="H17" s="85">
        <v>0</v>
      </c>
      <c r="I17" s="34"/>
      <c r="J17" s="85">
        <v>0</v>
      </c>
      <c r="Q17" s="116"/>
    </row>
    <row r="18" spans="1:17" ht="18.75" customHeight="1" x14ac:dyDescent="0.25">
      <c r="A18" s="146" t="s">
        <v>84</v>
      </c>
      <c r="B18" s="2"/>
      <c r="C18" s="53"/>
      <c r="D18" s="51"/>
      <c r="E18" s="34"/>
      <c r="F18" s="51"/>
      <c r="G18" s="34"/>
      <c r="H18" s="22"/>
      <c r="I18" s="34"/>
      <c r="J18" s="22"/>
    </row>
    <row r="19" spans="1:17" ht="18.75" customHeight="1" x14ac:dyDescent="0.25">
      <c r="A19" s="147" t="s">
        <v>83</v>
      </c>
      <c r="B19" s="2"/>
      <c r="C19" s="11"/>
      <c r="D19" s="87">
        <f>SUM(D17:D18)</f>
        <v>-146</v>
      </c>
      <c r="E19" s="27"/>
      <c r="F19" s="87">
        <f>SUM(F17:F18)</f>
        <v>-68038</v>
      </c>
      <c r="G19" s="25"/>
      <c r="H19" s="87">
        <f>SUM(H17:H18)</f>
        <v>0</v>
      </c>
      <c r="I19" s="27"/>
      <c r="J19" s="87">
        <f>SUM(J17:J18)</f>
        <v>0</v>
      </c>
    </row>
    <row r="20" spans="1:17" ht="18.75" customHeight="1" x14ac:dyDescent="0.25">
      <c r="A20" s="24"/>
      <c r="B20" s="2"/>
      <c r="C20" s="11"/>
      <c r="D20" s="35"/>
      <c r="E20" s="27"/>
      <c r="F20" s="35"/>
      <c r="G20" s="25"/>
      <c r="H20" s="35"/>
      <c r="I20" s="27"/>
      <c r="J20" s="35"/>
    </row>
    <row r="21" spans="1:17" ht="18.75" customHeight="1" x14ac:dyDescent="0.25">
      <c r="A21" s="26" t="s">
        <v>41</v>
      </c>
      <c r="B21" s="2"/>
      <c r="C21" s="11"/>
      <c r="D21" s="35"/>
      <c r="E21" s="27"/>
      <c r="F21" s="35"/>
      <c r="G21" s="25"/>
      <c r="H21" s="35"/>
      <c r="I21" s="27"/>
      <c r="J21" s="35"/>
    </row>
    <row r="22" spans="1:17" ht="18.75" customHeight="1" x14ac:dyDescent="0.25">
      <c r="A22" s="8" t="s">
        <v>38</v>
      </c>
      <c r="B22" s="2"/>
      <c r="C22" s="11"/>
      <c r="D22" s="35"/>
      <c r="E22" s="27"/>
      <c r="F22" s="35"/>
      <c r="G22" s="25"/>
      <c r="H22" s="35"/>
      <c r="I22" s="27"/>
      <c r="J22" s="35"/>
    </row>
    <row r="23" spans="1:17" ht="18.75" customHeight="1" x14ac:dyDescent="0.25">
      <c r="A23" s="67" t="s">
        <v>106</v>
      </c>
      <c r="B23" s="2"/>
      <c r="C23" s="53"/>
      <c r="D23" s="113"/>
      <c r="E23" s="113"/>
      <c r="F23" s="113"/>
      <c r="G23" s="113"/>
      <c r="H23" s="113"/>
      <c r="I23" s="113"/>
      <c r="J23" s="113"/>
      <c r="Q23" s="116"/>
    </row>
    <row r="24" spans="1:17" ht="18.75" customHeight="1" x14ac:dyDescent="0.25">
      <c r="A24" s="67" t="s">
        <v>104</v>
      </c>
      <c r="B24" s="2"/>
      <c r="C24" s="53"/>
      <c r="D24" s="22">
        <v>155578</v>
      </c>
      <c r="E24" s="34"/>
      <c r="F24" s="22">
        <v>158975</v>
      </c>
      <c r="G24" s="34"/>
      <c r="H24" s="22">
        <v>155578</v>
      </c>
      <c r="I24" s="34"/>
      <c r="J24" s="22">
        <f>F24</f>
        <v>158975</v>
      </c>
      <c r="L24" s="153"/>
      <c r="Q24" s="116"/>
    </row>
    <row r="25" spans="1:17" ht="18.75" customHeight="1" x14ac:dyDescent="0.25">
      <c r="A25" s="67" t="s">
        <v>143</v>
      </c>
      <c r="B25" s="2"/>
      <c r="C25" s="53"/>
      <c r="D25" s="22"/>
      <c r="E25" s="34"/>
      <c r="F25" s="22"/>
      <c r="G25" s="34"/>
      <c r="H25" s="22"/>
      <c r="I25" s="34"/>
      <c r="J25" s="22"/>
      <c r="L25" s="153"/>
      <c r="Q25" s="116"/>
    </row>
    <row r="26" spans="1:17" ht="18.75" customHeight="1" x14ac:dyDescent="0.25">
      <c r="A26" s="67" t="s">
        <v>144</v>
      </c>
      <c r="B26" s="2">
        <v>5</v>
      </c>
      <c r="C26" s="11"/>
      <c r="D26" s="51">
        <f>13766</f>
        <v>13766</v>
      </c>
      <c r="E26" s="51"/>
      <c r="F26" s="51">
        <v>-13654</v>
      </c>
      <c r="G26" s="51"/>
      <c r="H26" s="51">
        <v>0</v>
      </c>
      <c r="I26" s="51"/>
      <c r="J26" s="51">
        <v>0</v>
      </c>
      <c r="K26" s="153"/>
    </row>
    <row r="27" spans="1:17" ht="18.75" customHeight="1" x14ac:dyDescent="0.25">
      <c r="A27" s="67" t="s">
        <v>126</v>
      </c>
      <c r="B27" s="2"/>
      <c r="C27" s="11"/>
      <c r="D27" s="113"/>
      <c r="E27" s="113"/>
      <c r="F27" s="113"/>
      <c r="G27" s="113"/>
      <c r="H27" s="113"/>
      <c r="I27" s="113"/>
      <c r="J27" s="113"/>
      <c r="L27" s="153"/>
    </row>
    <row r="28" spans="1:17" ht="18.75" customHeight="1" x14ac:dyDescent="0.25">
      <c r="A28" s="11" t="s">
        <v>125</v>
      </c>
      <c r="B28" s="2"/>
      <c r="C28" s="11"/>
      <c r="D28" s="85">
        <v>-31116</v>
      </c>
      <c r="E28" s="34"/>
      <c r="F28" s="85">
        <v>-31795</v>
      </c>
      <c r="G28" s="34"/>
      <c r="H28" s="85">
        <v>-31116</v>
      </c>
      <c r="I28" s="34"/>
      <c r="J28" s="85">
        <f>F28</f>
        <v>-31795</v>
      </c>
    </row>
    <row r="29" spans="1:17" ht="18.75" customHeight="1" x14ac:dyDescent="0.25">
      <c r="A29" s="146" t="s">
        <v>127</v>
      </c>
      <c r="B29" s="2"/>
      <c r="C29" s="11"/>
      <c r="D29" s="22"/>
      <c r="E29" s="34"/>
      <c r="F29" s="22"/>
      <c r="G29" s="34"/>
      <c r="H29" s="22"/>
      <c r="I29" s="34"/>
      <c r="J29" s="22"/>
    </row>
    <row r="30" spans="1:17" ht="18.75" customHeight="1" x14ac:dyDescent="0.25">
      <c r="A30" s="146" t="s">
        <v>123</v>
      </c>
      <c r="B30" s="2"/>
      <c r="C30" s="11"/>
      <c r="D30" s="98">
        <f>SUM(D24:D28)</f>
        <v>138228</v>
      </c>
      <c r="E30" s="20"/>
      <c r="F30" s="98">
        <f>SUM(F24:F28)</f>
        <v>113526</v>
      </c>
      <c r="G30" s="20"/>
      <c r="H30" s="98">
        <f>SUM(H24:H28)</f>
        <v>124462</v>
      </c>
      <c r="I30" s="20"/>
      <c r="J30" s="98">
        <f>SUM(J24:J28)</f>
        <v>127180</v>
      </c>
    </row>
    <row r="31" spans="1:17" ht="18.75" customHeight="1" x14ac:dyDescent="0.25">
      <c r="A31" s="13" t="s">
        <v>154</v>
      </c>
      <c r="B31" s="2"/>
      <c r="C31" s="11"/>
      <c r="D31" s="113"/>
      <c r="E31" s="113"/>
      <c r="F31" s="113"/>
      <c r="G31" s="113"/>
      <c r="H31" s="113"/>
      <c r="I31" s="113"/>
      <c r="J31" s="113"/>
    </row>
    <row r="32" spans="1:17" ht="18.75" customHeight="1" x14ac:dyDescent="0.25">
      <c r="A32" s="13" t="s">
        <v>155</v>
      </c>
      <c r="B32" s="2"/>
      <c r="C32" s="11"/>
      <c r="D32" s="98">
        <f>SUM(D19,D30)</f>
        <v>138082</v>
      </c>
      <c r="E32" s="20"/>
      <c r="F32" s="98">
        <f>SUM(F19,F30)</f>
        <v>45488</v>
      </c>
      <c r="G32" s="20"/>
      <c r="H32" s="98">
        <f>SUM(H19,H30)</f>
        <v>124462</v>
      </c>
      <c r="I32" s="20"/>
      <c r="J32" s="98">
        <f>SUM(J19,J30)</f>
        <v>127180</v>
      </c>
    </row>
    <row r="33" spans="1:17" ht="18.45" customHeight="1" thickBot="1" x14ac:dyDescent="0.3">
      <c r="A33" s="24" t="s">
        <v>103</v>
      </c>
      <c r="C33" s="11"/>
      <c r="D33" s="129">
        <f>SUM(D12,D32)</f>
        <v>1376881</v>
      </c>
      <c r="E33" s="27"/>
      <c r="F33" s="129">
        <f>SUM(F12,F32)</f>
        <v>-606466</v>
      </c>
      <c r="G33" s="25"/>
      <c r="H33" s="129">
        <f>SUM(H12,H32)</f>
        <v>592388</v>
      </c>
      <c r="I33" s="27"/>
      <c r="J33" s="129">
        <f>SUM(J12,J32)</f>
        <v>69114</v>
      </c>
      <c r="Q33" s="116"/>
    </row>
    <row r="34" spans="1:17" ht="18.45" customHeight="1" thickTop="1" x14ac:dyDescent="0.25">
      <c r="A34" s="24"/>
      <c r="C34" s="11"/>
      <c r="D34" s="35"/>
      <c r="E34" s="27"/>
      <c r="F34" s="35"/>
      <c r="G34" s="25"/>
      <c r="H34" s="35"/>
      <c r="I34" s="27"/>
      <c r="J34" s="35"/>
      <c r="Q34" s="116"/>
    </row>
    <row r="35" spans="1:17" ht="9" customHeight="1" x14ac:dyDescent="0.25">
      <c r="A35" s="67"/>
      <c r="B35" s="2"/>
      <c r="C35" s="53"/>
      <c r="D35" s="51"/>
      <c r="E35" s="34"/>
      <c r="F35" s="51"/>
      <c r="G35" s="34"/>
      <c r="H35" s="22"/>
      <c r="I35" s="34"/>
      <c r="J35" s="22"/>
    </row>
    <row r="36" spans="1:17" ht="18.75" customHeight="1" x14ac:dyDescent="0.25">
      <c r="A36" s="4"/>
      <c r="B36" s="4"/>
      <c r="D36" s="29"/>
      <c r="E36" s="29"/>
      <c r="F36" s="29"/>
      <c r="G36" s="29"/>
      <c r="H36" s="29"/>
      <c r="I36" s="29"/>
      <c r="J36" s="29"/>
    </row>
    <row r="37" spans="1:17" ht="18.75" customHeight="1" x14ac:dyDescent="0.25">
      <c r="A37" s="4"/>
      <c r="B37" s="4"/>
      <c r="D37" s="29"/>
      <c r="E37" s="29"/>
      <c r="F37" s="29"/>
      <c r="G37" s="29"/>
      <c r="H37" s="29"/>
      <c r="I37" s="29"/>
      <c r="J37" s="29"/>
    </row>
    <row r="38" spans="1:17" ht="18.75" customHeight="1" x14ac:dyDescent="0.25">
      <c r="A38" s="4"/>
      <c r="B38" s="4"/>
      <c r="D38" s="29"/>
      <c r="E38" s="29"/>
      <c r="F38" s="29"/>
      <c r="G38" s="29"/>
      <c r="H38" s="29"/>
      <c r="I38" s="29"/>
      <c r="J38" s="29"/>
    </row>
    <row r="39" spans="1:17" ht="18.75" customHeight="1" x14ac:dyDescent="0.25">
      <c r="A39" s="4"/>
      <c r="B39" s="4"/>
      <c r="D39" s="29"/>
      <c r="E39" s="29"/>
      <c r="F39" s="29"/>
      <c r="G39" s="29"/>
      <c r="H39" s="29"/>
      <c r="I39" s="29"/>
      <c r="J39" s="29"/>
    </row>
    <row r="40" spans="1:17" ht="18.75" customHeight="1" x14ac:dyDescent="0.25">
      <c r="A40" s="4"/>
      <c r="B40" s="4"/>
      <c r="D40" s="29"/>
      <c r="E40" s="29"/>
      <c r="F40" s="29"/>
      <c r="G40" s="29"/>
      <c r="H40" s="29"/>
      <c r="I40" s="29"/>
      <c r="J40" s="29"/>
      <c r="Q40" s="116"/>
    </row>
    <row r="41" spans="1:17" ht="18.75" customHeight="1" x14ac:dyDescent="0.25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 x14ac:dyDescent="0.25">
      <c r="A42" s="4"/>
      <c r="B42" s="4"/>
      <c r="D42" s="29"/>
      <c r="E42" s="29"/>
      <c r="F42" s="29"/>
      <c r="G42" s="29"/>
      <c r="H42" s="29"/>
      <c r="I42" s="29"/>
      <c r="J42" s="29"/>
    </row>
    <row r="43" spans="1:17" ht="18.75" customHeight="1" x14ac:dyDescent="0.25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 x14ac:dyDescent="0.25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 x14ac:dyDescent="0.25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 x14ac:dyDescent="0.25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 x14ac:dyDescent="0.25">
      <c r="A47" s="4"/>
      <c r="B47" s="4"/>
      <c r="D47" s="29"/>
      <c r="E47" s="29"/>
      <c r="F47" s="29"/>
      <c r="G47" s="29"/>
      <c r="H47" s="29"/>
      <c r="I47" s="29"/>
      <c r="J47" s="29"/>
      <c r="M47" s="117"/>
      <c r="Q47" s="117"/>
    </row>
    <row r="48" spans="1:17" ht="18.75" customHeight="1" x14ac:dyDescent="0.25">
      <c r="A48" s="4"/>
      <c r="B48" s="4"/>
      <c r="D48" s="29"/>
      <c r="E48" s="29"/>
      <c r="F48" s="29"/>
      <c r="G48" s="29"/>
      <c r="H48" s="29"/>
      <c r="I48" s="29"/>
      <c r="J48" s="29"/>
    </row>
    <row r="49" spans="1:10" ht="18.75" customHeight="1" x14ac:dyDescent="0.25">
      <c r="A49" s="4"/>
      <c r="B49" s="4"/>
      <c r="D49" s="29"/>
      <c r="E49" s="29"/>
      <c r="F49" s="29"/>
      <c r="G49" s="29"/>
      <c r="H49" s="29"/>
      <c r="I49" s="29"/>
      <c r="J49" s="29"/>
    </row>
    <row r="50" spans="1:10" ht="18.75" customHeight="1" x14ac:dyDescent="0.25">
      <c r="A50" s="4"/>
      <c r="B50" s="4"/>
      <c r="D50" s="29"/>
      <c r="E50" s="29"/>
      <c r="F50" s="29"/>
      <c r="G50" s="29"/>
      <c r="H50" s="29"/>
      <c r="I50" s="29"/>
      <c r="J50" s="29"/>
    </row>
    <row r="51" spans="1:10" ht="18.75" customHeight="1" x14ac:dyDescent="0.25">
      <c r="A51" s="4"/>
      <c r="B51" s="4"/>
      <c r="D51" s="29"/>
      <c r="E51" s="29"/>
      <c r="F51" s="29"/>
      <c r="G51" s="29"/>
      <c r="H51" s="29"/>
      <c r="I51" s="29"/>
      <c r="J51" s="29"/>
    </row>
    <row r="52" spans="1:10" ht="18.75" customHeight="1" x14ac:dyDescent="0.25">
      <c r="A52" s="4"/>
      <c r="B52" s="4"/>
      <c r="D52" s="29"/>
      <c r="E52" s="29"/>
      <c r="F52" s="29"/>
      <c r="G52" s="29"/>
      <c r="H52" s="29"/>
      <c r="I52" s="29"/>
      <c r="J52" s="29"/>
    </row>
    <row r="53" spans="1:10" ht="18.75" customHeight="1" x14ac:dyDescent="0.25">
      <c r="A53" s="4"/>
      <c r="B53" s="4"/>
      <c r="D53" s="29"/>
      <c r="E53" s="29"/>
      <c r="F53" s="29"/>
      <c r="G53" s="29"/>
      <c r="H53" s="29"/>
      <c r="I53" s="29"/>
      <c r="J53" s="29"/>
    </row>
    <row r="54" spans="1:10" ht="18.75" customHeight="1" x14ac:dyDescent="0.25">
      <c r="A54" s="4"/>
      <c r="B54" s="4"/>
      <c r="D54" s="29"/>
      <c r="E54" s="29"/>
      <c r="F54" s="29"/>
      <c r="G54" s="29"/>
      <c r="H54" s="29"/>
      <c r="I54" s="29"/>
      <c r="J54" s="29"/>
    </row>
    <row r="55" spans="1:10" ht="18.75" customHeight="1" x14ac:dyDescent="0.25">
      <c r="A55" s="4"/>
      <c r="B55" s="4"/>
      <c r="D55" s="29"/>
      <c r="E55" s="29"/>
      <c r="F55" s="29"/>
      <c r="G55" s="29"/>
      <c r="H55" s="29"/>
      <c r="I55" s="29"/>
      <c r="J55" s="29"/>
    </row>
    <row r="56" spans="1:10" ht="18.75" customHeight="1" x14ac:dyDescent="0.25">
      <c r="A56" s="4"/>
      <c r="B56" s="4"/>
      <c r="D56" s="29"/>
      <c r="E56" s="29"/>
      <c r="F56" s="29"/>
      <c r="G56" s="29"/>
      <c r="H56" s="29"/>
      <c r="I56" s="29"/>
      <c r="J56" s="29"/>
    </row>
    <row r="57" spans="1:10" ht="18.75" customHeight="1" x14ac:dyDescent="0.25">
      <c r="A57" s="4"/>
      <c r="B57" s="4"/>
      <c r="D57" s="29"/>
      <c r="E57" s="29"/>
      <c r="F57" s="29"/>
      <c r="G57" s="29"/>
      <c r="H57" s="29"/>
      <c r="I57" s="29"/>
      <c r="J57" s="29"/>
    </row>
    <row r="58" spans="1:10" ht="18.75" customHeight="1" x14ac:dyDescent="0.25">
      <c r="A58" s="4"/>
      <c r="B58" s="4"/>
      <c r="D58" s="29"/>
      <c r="E58" s="29"/>
      <c r="F58" s="29"/>
      <c r="G58" s="29"/>
      <c r="H58" s="29"/>
      <c r="I58" s="29"/>
      <c r="J58" s="29"/>
    </row>
    <row r="59" spans="1:10" ht="18.75" customHeight="1" x14ac:dyDescent="0.25">
      <c r="A59" s="4"/>
      <c r="B59" s="4"/>
      <c r="D59" s="29"/>
      <c r="E59" s="29"/>
      <c r="F59" s="29"/>
      <c r="G59" s="29"/>
      <c r="H59" s="29"/>
      <c r="I59" s="29"/>
      <c r="J59" s="29"/>
    </row>
    <row r="60" spans="1:10" ht="18.75" customHeight="1" x14ac:dyDescent="0.25">
      <c r="A60" s="4"/>
      <c r="B60" s="4"/>
      <c r="D60" s="29"/>
      <c r="E60" s="29"/>
      <c r="F60" s="29"/>
      <c r="G60" s="29"/>
      <c r="H60" s="29"/>
      <c r="I60" s="29"/>
      <c r="J60" s="29"/>
    </row>
    <row r="61" spans="1:10" ht="18.75" customHeight="1" x14ac:dyDescent="0.25">
      <c r="A61" s="4"/>
      <c r="B61" s="4"/>
      <c r="D61" s="29"/>
      <c r="E61" s="29"/>
      <c r="F61" s="29"/>
      <c r="G61" s="29"/>
      <c r="H61" s="29"/>
      <c r="I61" s="29"/>
      <c r="J61" s="29"/>
    </row>
    <row r="62" spans="1:10" ht="18.75" customHeight="1" x14ac:dyDescent="0.25">
      <c r="A62" s="4"/>
      <c r="B62" s="4"/>
      <c r="D62" s="29"/>
      <c r="E62" s="29"/>
      <c r="F62" s="29"/>
      <c r="G62" s="29"/>
      <c r="H62" s="29"/>
      <c r="I62" s="29"/>
      <c r="J62" s="29"/>
    </row>
    <row r="63" spans="1:10" ht="18.75" customHeight="1" x14ac:dyDescent="0.25">
      <c r="A63" s="4"/>
      <c r="B63" s="4"/>
      <c r="D63" s="29"/>
      <c r="E63" s="29"/>
      <c r="F63" s="29"/>
      <c r="G63" s="29"/>
      <c r="H63" s="29"/>
      <c r="I63" s="29"/>
      <c r="J63" s="29"/>
    </row>
    <row r="64" spans="1:10" ht="18.75" customHeight="1" x14ac:dyDescent="0.25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 x14ac:dyDescent="0.25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 x14ac:dyDescent="0.25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 x14ac:dyDescent="0.25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 x14ac:dyDescent="0.25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 x14ac:dyDescent="0.25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 x14ac:dyDescent="0.25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 x14ac:dyDescent="0.25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 x14ac:dyDescent="0.25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 x14ac:dyDescent="0.25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 x14ac:dyDescent="0.25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 x14ac:dyDescent="0.25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 x14ac:dyDescent="0.25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 x14ac:dyDescent="0.25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 x14ac:dyDescent="0.25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 x14ac:dyDescent="0.25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 x14ac:dyDescent="0.25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 x14ac:dyDescent="0.25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 x14ac:dyDescent="0.25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 x14ac:dyDescent="0.25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 x14ac:dyDescent="0.25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 x14ac:dyDescent="0.25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 x14ac:dyDescent="0.25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 x14ac:dyDescent="0.25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 x14ac:dyDescent="0.25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 x14ac:dyDescent="0.25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 x14ac:dyDescent="0.25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 x14ac:dyDescent="0.25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 x14ac:dyDescent="0.25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 x14ac:dyDescent="0.25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 x14ac:dyDescent="0.25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 x14ac:dyDescent="0.25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 x14ac:dyDescent="0.25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 x14ac:dyDescent="0.25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 x14ac:dyDescent="0.25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 x14ac:dyDescent="0.25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 x14ac:dyDescent="0.25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 x14ac:dyDescent="0.25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 x14ac:dyDescent="0.25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 x14ac:dyDescent="0.25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 x14ac:dyDescent="0.25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 x14ac:dyDescent="0.25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 x14ac:dyDescent="0.25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 x14ac:dyDescent="0.25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 x14ac:dyDescent="0.25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 x14ac:dyDescent="0.25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 x14ac:dyDescent="0.25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 x14ac:dyDescent="0.25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 x14ac:dyDescent="0.25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 x14ac:dyDescent="0.25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 x14ac:dyDescent="0.25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 x14ac:dyDescent="0.25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 x14ac:dyDescent="0.25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 x14ac:dyDescent="0.25">
      <c r="A117" s="4"/>
      <c r="B117" s="4"/>
      <c r="D117" s="29"/>
      <c r="E117" s="29"/>
      <c r="F117" s="29"/>
      <c r="G117" s="29"/>
      <c r="H117" s="29"/>
      <c r="I117" s="29"/>
      <c r="J117" s="29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Q115"/>
  <sheetViews>
    <sheetView view="pageBreakPreview" topLeftCell="A55" zoomScale="80" zoomScaleNormal="85" zoomScaleSheetLayoutView="80" workbookViewId="0">
      <selection activeCell="A76" sqref="A76"/>
    </sheetView>
  </sheetViews>
  <sheetFormatPr defaultColWidth="9.33203125" defaultRowHeight="13.8" x14ac:dyDescent="0.25"/>
  <cols>
    <col min="1" max="1" width="47.5546875" style="197" customWidth="1"/>
    <col min="2" max="2" width="6.6640625" style="181" customWidth="1"/>
    <col min="3" max="3" width="0.6640625" style="175" customWidth="1"/>
    <col min="4" max="4" width="16.5546875" style="175" customWidth="1"/>
    <col min="5" max="5" width="1" style="175" customWidth="1"/>
    <col min="6" max="6" width="16.5546875" style="175" customWidth="1"/>
    <col min="7" max="7" width="1" style="175" customWidth="1"/>
    <col min="8" max="8" width="15.44140625" style="175" customWidth="1"/>
    <col min="9" max="9" width="0.6640625" style="175" customWidth="1"/>
    <col min="10" max="10" width="15.44140625" style="175" customWidth="1"/>
    <col min="11" max="11" width="9.33203125" style="175"/>
    <col min="12" max="12" width="29.44140625" style="175" customWidth="1"/>
    <col min="13" max="13" width="17.5546875" style="112" bestFit="1" customWidth="1"/>
    <col min="14" max="16" width="0.6640625" style="112" customWidth="1"/>
    <col min="17" max="17" width="16.6640625" style="112" bestFit="1" customWidth="1"/>
    <col min="18" max="16384" width="9.33203125" style="175"/>
  </cols>
  <sheetData>
    <row r="1" spans="1:17" ht="18.75" customHeight="1" x14ac:dyDescent="0.25">
      <c r="A1" s="146" t="s">
        <v>59</v>
      </c>
      <c r="B1" s="173"/>
      <c r="C1" s="174"/>
      <c r="D1" s="174"/>
      <c r="E1" s="174"/>
      <c r="F1" s="174"/>
      <c r="G1" s="174"/>
      <c r="H1" s="174"/>
      <c r="I1" s="174"/>
      <c r="J1" s="174"/>
    </row>
    <row r="2" spans="1:17" ht="18.75" customHeight="1" x14ac:dyDescent="0.25">
      <c r="A2" s="146" t="s">
        <v>111</v>
      </c>
      <c r="B2" s="173"/>
      <c r="C2" s="174"/>
      <c r="D2" s="176"/>
      <c r="E2" s="174"/>
      <c r="F2" s="176"/>
      <c r="G2" s="174"/>
      <c r="H2" s="174"/>
      <c r="I2" s="174"/>
      <c r="J2" s="174"/>
    </row>
    <row r="3" spans="1:17" ht="18.75" customHeight="1" x14ac:dyDescent="0.25">
      <c r="A3" s="146"/>
      <c r="B3" s="173"/>
      <c r="C3" s="177"/>
      <c r="D3" s="178"/>
      <c r="E3" s="179"/>
      <c r="F3" s="177"/>
      <c r="G3" s="177"/>
      <c r="H3" s="178"/>
      <c r="I3" s="179"/>
      <c r="J3" s="180"/>
    </row>
    <row r="4" spans="1:17" ht="18.75" customHeight="1" x14ac:dyDescent="0.25">
      <c r="A4" s="146"/>
      <c r="B4" s="173"/>
      <c r="C4" s="177"/>
      <c r="D4" s="227" t="s">
        <v>62</v>
      </c>
      <c r="E4" s="227"/>
      <c r="F4" s="227"/>
      <c r="G4" s="177"/>
      <c r="H4" s="227" t="s">
        <v>78</v>
      </c>
      <c r="I4" s="227"/>
      <c r="J4" s="227"/>
      <c r="M4" s="97"/>
    </row>
    <row r="5" spans="1:17" ht="18.75" customHeight="1" x14ac:dyDescent="0.25">
      <c r="A5" s="146"/>
      <c r="B5" s="173"/>
      <c r="C5" s="177"/>
      <c r="D5" s="227" t="s">
        <v>63</v>
      </c>
      <c r="E5" s="227"/>
      <c r="F5" s="227"/>
      <c r="G5" s="177"/>
      <c r="H5" s="227" t="s">
        <v>79</v>
      </c>
      <c r="I5" s="227"/>
      <c r="J5" s="227"/>
      <c r="M5" s="97"/>
    </row>
    <row r="6" spans="1:17" ht="18.75" customHeight="1" x14ac:dyDescent="0.25">
      <c r="A6" s="146"/>
      <c r="B6" s="173"/>
      <c r="C6" s="177"/>
      <c r="D6" s="228" t="s">
        <v>159</v>
      </c>
      <c r="E6" s="228"/>
      <c r="F6" s="228"/>
      <c r="G6" s="177"/>
      <c r="H6" s="228" t="s">
        <v>159</v>
      </c>
      <c r="I6" s="228"/>
      <c r="J6" s="228"/>
      <c r="M6" s="97"/>
    </row>
    <row r="7" spans="1:17" ht="18.75" customHeight="1" x14ac:dyDescent="0.25">
      <c r="A7" s="146"/>
      <c r="C7" s="177"/>
      <c r="D7" s="229" t="s">
        <v>158</v>
      </c>
      <c r="E7" s="228"/>
      <c r="F7" s="228"/>
      <c r="G7" s="177"/>
      <c r="H7" s="229" t="s">
        <v>158</v>
      </c>
      <c r="I7" s="228"/>
      <c r="J7" s="228"/>
    </row>
    <row r="8" spans="1:17" ht="18.75" customHeight="1" x14ac:dyDescent="0.25">
      <c r="A8" s="146"/>
      <c r="B8" s="173" t="s">
        <v>7</v>
      </c>
      <c r="C8" s="177"/>
      <c r="D8" s="178">
        <v>2022</v>
      </c>
      <c r="E8" s="179"/>
      <c r="F8" s="178">
        <v>2021</v>
      </c>
      <c r="G8" s="177"/>
      <c r="H8" s="178">
        <v>2022</v>
      </c>
      <c r="I8" s="179"/>
      <c r="J8" s="178">
        <v>2021</v>
      </c>
    </row>
    <row r="9" spans="1:17" ht="18.75" customHeight="1" x14ac:dyDescent="0.25">
      <c r="A9" s="146"/>
      <c r="B9" s="201"/>
      <c r="C9" s="177"/>
      <c r="D9" s="178"/>
      <c r="E9" s="200"/>
      <c r="F9" s="178"/>
      <c r="G9" s="177"/>
      <c r="H9" s="178"/>
      <c r="I9" s="200"/>
      <c r="J9" s="178"/>
    </row>
    <row r="10" spans="1:17" ht="15.6" customHeight="1" x14ac:dyDescent="0.25">
      <c r="A10" s="146"/>
      <c r="B10" s="173"/>
      <c r="C10" s="177"/>
      <c r="D10" s="230" t="s">
        <v>45</v>
      </c>
      <c r="E10" s="230"/>
      <c r="F10" s="230"/>
      <c r="G10" s="230"/>
      <c r="H10" s="230"/>
      <c r="I10" s="230"/>
      <c r="J10" s="230"/>
    </row>
    <row r="11" spans="1:17" ht="18.75" customHeight="1" x14ac:dyDescent="0.25">
      <c r="A11" s="182" t="s">
        <v>42</v>
      </c>
      <c r="B11" s="173"/>
      <c r="C11" s="177"/>
      <c r="D11" s="180"/>
      <c r="E11" s="180"/>
      <c r="F11" s="180"/>
      <c r="G11" s="180"/>
      <c r="H11" s="180"/>
      <c r="I11" s="180"/>
      <c r="J11" s="180"/>
    </row>
    <row r="12" spans="1:17" ht="18.75" customHeight="1" x14ac:dyDescent="0.25">
      <c r="A12" s="183" t="s">
        <v>122</v>
      </c>
      <c r="B12" s="2">
        <v>6</v>
      </c>
      <c r="C12" s="177"/>
      <c r="D12" s="184">
        <f>H12</f>
        <v>5466429</v>
      </c>
      <c r="E12" s="184"/>
      <c r="F12" s="184">
        <f>J12</f>
        <v>4792197</v>
      </c>
      <c r="G12" s="184"/>
      <c r="H12" s="184">
        <v>5466429</v>
      </c>
      <c r="I12" s="184"/>
      <c r="J12" s="184">
        <v>4792197</v>
      </c>
      <c r="M12" s="116"/>
      <c r="Q12" s="116"/>
    </row>
    <row r="13" spans="1:17" ht="18.75" customHeight="1" x14ac:dyDescent="0.25">
      <c r="A13" s="183" t="s">
        <v>16</v>
      </c>
      <c r="B13" s="53"/>
      <c r="C13" s="177"/>
      <c r="D13" s="184">
        <f>H13</f>
        <v>952</v>
      </c>
      <c r="E13" s="184"/>
      <c r="F13" s="184">
        <f>J13</f>
        <v>757</v>
      </c>
      <c r="G13" s="184"/>
      <c r="H13" s="184">
        <v>952</v>
      </c>
      <c r="I13" s="184"/>
      <c r="J13" s="184">
        <v>757</v>
      </c>
      <c r="M13" s="116"/>
      <c r="Q13" s="116"/>
    </row>
    <row r="14" spans="1:17" ht="18.75" customHeight="1" x14ac:dyDescent="0.25">
      <c r="A14" s="183" t="s">
        <v>95</v>
      </c>
      <c r="B14" s="53"/>
      <c r="C14" s="177"/>
      <c r="D14" s="184">
        <f>H14</f>
        <v>64373</v>
      </c>
      <c r="E14" s="184"/>
      <c r="F14" s="184">
        <f>J14</f>
        <v>97584</v>
      </c>
      <c r="G14" s="184"/>
      <c r="H14" s="184">
        <v>64373</v>
      </c>
      <c r="I14" s="184"/>
      <c r="J14" s="184">
        <v>97584</v>
      </c>
      <c r="M14" s="116"/>
      <c r="Q14" s="116"/>
    </row>
    <row r="15" spans="1:17" ht="18.75" customHeight="1" x14ac:dyDescent="0.25">
      <c r="A15" s="183" t="s">
        <v>65</v>
      </c>
      <c r="B15" s="2" t="s">
        <v>186</v>
      </c>
      <c r="C15" s="177"/>
      <c r="D15" s="184">
        <v>24055</v>
      </c>
      <c r="E15" s="184"/>
      <c r="F15" s="184">
        <v>21027</v>
      </c>
      <c r="G15" s="184"/>
      <c r="H15" s="184">
        <v>173182</v>
      </c>
      <c r="I15" s="184"/>
      <c r="J15" s="184">
        <v>106457</v>
      </c>
      <c r="M15" s="116"/>
      <c r="Q15" s="116"/>
    </row>
    <row r="16" spans="1:17" ht="18.75" customHeight="1" x14ac:dyDescent="0.25">
      <c r="A16" s="183" t="s">
        <v>40</v>
      </c>
      <c r="B16" s="173"/>
      <c r="C16" s="177"/>
      <c r="D16" s="184">
        <f>H16</f>
        <v>4698</v>
      </c>
      <c r="E16" s="184"/>
      <c r="F16" s="184">
        <f>J16</f>
        <v>2672</v>
      </c>
      <c r="G16" s="184"/>
      <c r="H16" s="184">
        <v>4698</v>
      </c>
      <c r="I16" s="184"/>
      <c r="J16" s="184">
        <v>2672</v>
      </c>
      <c r="M16" s="116"/>
      <c r="Q16" s="116"/>
    </row>
    <row r="17" spans="1:17" ht="18.75" customHeight="1" x14ac:dyDescent="0.25">
      <c r="A17" s="146" t="s">
        <v>43</v>
      </c>
      <c r="B17" s="173"/>
      <c r="C17" s="177"/>
      <c r="D17" s="19">
        <f>SUM(D12:D16)</f>
        <v>5560507</v>
      </c>
      <c r="E17" s="186"/>
      <c r="F17" s="19">
        <f>SUM(F12:F16)</f>
        <v>4914237</v>
      </c>
      <c r="G17" s="186"/>
      <c r="H17" s="19">
        <f>SUM(H12:H16)</f>
        <v>5709634</v>
      </c>
      <c r="I17" s="186"/>
      <c r="J17" s="19">
        <f>SUM(J12:J16)</f>
        <v>4999667</v>
      </c>
      <c r="L17" s="112"/>
      <c r="M17" s="116"/>
      <c r="Q17" s="116"/>
    </row>
    <row r="18" spans="1:17" ht="13.2" customHeight="1" x14ac:dyDescent="0.25">
      <c r="A18" s="146"/>
      <c r="B18" s="173"/>
      <c r="C18" s="177"/>
      <c r="D18" s="68"/>
      <c r="E18" s="184"/>
      <c r="F18" s="68"/>
      <c r="G18" s="184"/>
      <c r="H18" s="68"/>
      <c r="I18" s="184"/>
      <c r="J18" s="68"/>
    </row>
    <row r="19" spans="1:17" ht="18.75" customHeight="1" x14ac:dyDescent="0.25">
      <c r="A19" s="182" t="s">
        <v>8</v>
      </c>
      <c r="B19" s="173"/>
      <c r="C19" s="177"/>
      <c r="D19" s="68"/>
      <c r="E19" s="184"/>
      <c r="F19" s="68"/>
      <c r="G19" s="184"/>
      <c r="H19" s="68"/>
      <c r="I19" s="184"/>
      <c r="J19" s="68"/>
      <c r="Q19" s="116"/>
    </row>
    <row r="20" spans="1:17" ht="18.75" customHeight="1" x14ac:dyDescent="0.25">
      <c r="A20" s="183" t="s">
        <v>102</v>
      </c>
      <c r="B20" s="173"/>
      <c r="C20" s="184"/>
      <c r="D20" s="184">
        <f>H20</f>
        <v>4666323</v>
      </c>
      <c r="E20" s="184"/>
      <c r="F20" s="184">
        <f>J20</f>
        <v>3477185</v>
      </c>
      <c r="G20" s="184"/>
      <c r="H20" s="184">
        <v>4666323</v>
      </c>
      <c r="I20" s="184"/>
      <c r="J20" s="184">
        <v>3477185</v>
      </c>
      <c r="Q20" s="116"/>
    </row>
    <row r="21" spans="1:17" ht="18.75" customHeight="1" x14ac:dyDescent="0.25">
      <c r="A21" s="183" t="s">
        <v>81</v>
      </c>
      <c r="B21" s="173"/>
      <c r="C21" s="177"/>
      <c r="D21" s="184">
        <f>H21</f>
        <v>639559</v>
      </c>
      <c r="E21" s="184"/>
      <c r="F21" s="184">
        <f>J21</f>
        <v>598544</v>
      </c>
      <c r="G21" s="184"/>
      <c r="H21" s="184">
        <v>639559</v>
      </c>
      <c r="I21" s="184"/>
      <c r="J21" s="184">
        <v>598544</v>
      </c>
      <c r="Q21" s="116"/>
    </row>
    <row r="22" spans="1:17" ht="18.75" customHeight="1" x14ac:dyDescent="0.25">
      <c r="A22" s="183" t="s">
        <v>66</v>
      </c>
      <c r="B22" s="173"/>
      <c r="C22" s="177"/>
      <c r="D22" s="184">
        <f>H22</f>
        <v>91856</v>
      </c>
      <c r="E22" s="184"/>
      <c r="F22" s="184">
        <f>J22</f>
        <v>88821</v>
      </c>
      <c r="G22" s="184"/>
      <c r="H22" s="184">
        <v>91856</v>
      </c>
      <c r="I22" s="184"/>
      <c r="J22" s="184">
        <v>88821</v>
      </c>
      <c r="Q22" s="116"/>
    </row>
    <row r="23" spans="1:17" ht="18.75" customHeight="1" x14ac:dyDescent="0.25">
      <c r="A23" s="146" t="s">
        <v>9</v>
      </c>
      <c r="B23" s="173"/>
      <c r="C23" s="177"/>
      <c r="D23" s="19">
        <f>SUM(D20:D22)</f>
        <v>5397738</v>
      </c>
      <c r="E23" s="186"/>
      <c r="F23" s="19">
        <f>SUM(F20:F22)</f>
        <v>4164550</v>
      </c>
      <c r="G23" s="186"/>
      <c r="H23" s="19">
        <f>SUM(H20:H22)</f>
        <v>5397738</v>
      </c>
      <c r="I23" s="186"/>
      <c r="J23" s="19">
        <f>SUM(J20:J22)</f>
        <v>4164550</v>
      </c>
      <c r="Q23" s="116"/>
    </row>
    <row r="24" spans="1:17" ht="13.2" customHeight="1" x14ac:dyDescent="0.25">
      <c r="A24" s="146"/>
      <c r="B24" s="173"/>
      <c r="C24" s="177"/>
      <c r="D24" s="21"/>
      <c r="E24" s="186"/>
      <c r="F24" s="21"/>
      <c r="G24" s="186"/>
      <c r="H24" s="186"/>
      <c r="I24" s="186"/>
      <c r="J24" s="186"/>
      <c r="Q24" s="116"/>
    </row>
    <row r="25" spans="1:17" ht="20.399999999999999" customHeight="1" x14ac:dyDescent="0.25">
      <c r="A25" s="146" t="s">
        <v>188</v>
      </c>
      <c r="B25" s="173"/>
      <c r="C25" s="177"/>
      <c r="D25" s="21">
        <f>D17-D23</f>
        <v>162769</v>
      </c>
      <c r="E25" s="186"/>
      <c r="F25" s="21">
        <f>F17-F23</f>
        <v>749687</v>
      </c>
      <c r="G25" s="186"/>
      <c r="H25" s="21">
        <f>H17-H23</f>
        <v>311896</v>
      </c>
      <c r="I25" s="186"/>
      <c r="J25" s="21">
        <f>J17-J23</f>
        <v>835117</v>
      </c>
      <c r="Q25" s="116"/>
    </row>
    <row r="26" spans="1:17" ht="20.399999999999999" customHeight="1" x14ac:dyDescent="0.25">
      <c r="A26" s="183" t="s">
        <v>176</v>
      </c>
      <c r="B26" s="173"/>
      <c r="C26" s="177"/>
      <c r="D26" s="21"/>
      <c r="E26" s="186"/>
      <c r="F26" s="21"/>
      <c r="G26" s="186"/>
      <c r="H26" s="21"/>
      <c r="I26" s="186"/>
      <c r="J26" s="21"/>
      <c r="Q26" s="116"/>
    </row>
    <row r="27" spans="1:17" ht="20.399999999999999" customHeight="1" x14ac:dyDescent="0.25">
      <c r="A27" s="183" t="s">
        <v>119</v>
      </c>
      <c r="B27" s="173" t="s">
        <v>187</v>
      </c>
      <c r="C27" s="173"/>
      <c r="D27" s="52">
        <v>2079010</v>
      </c>
      <c r="E27" s="188"/>
      <c r="F27" s="52">
        <v>1848901</v>
      </c>
      <c r="G27" s="189"/>
      <c r="H27" s="204">
        <v>0</v>
      </c>
      <c r="I27" s="188"/>
      <c r="J27" s="223">
        <v>0</v>
      </c>
      <c r="Q27" s="116"/>
    </row>
    <row r="28" spans="1:17" ht="20.399999999999999" customHeight="1" x14ac:dyDescent="0.25">
      <c r="A28" s="175" t="s">
        <v>90</v>
      </c>
      <c r="B28" s="175"/>
      <c r="D28" s="214">
        <f>H28</f>
        <v>-320</v>
      </c>
      <c r="E28" s="11" t="s">
        <v>166</v>
      </c>
      <c r="F28" s="214">
        <v>-1033</v>
      </c>
      <c r="G28" s="1"/>
      <c r="H28" s="214">
        <v>-320</v>
      </c>
      <c r="I28" s="1"/>
      <c r="J28" s="214">
        <v>-1033</v>
      </c>
    </row>
    <row r="29" spans="1:17" ht="18.75" customHeight="1" x14ac:dyDescent="0.25">
      <c r="A29" s="146" t="s">
        <v>172</v>
      </c>
      <c r="B29" s="173"/>
      <c r="C29" s="177"/>
      <c r="D29" s="21">
        <f>SUM(D25:D28)</f>
        <v>2241459</v>
      </c>
      <c r="E29" s="159"/>
      <c r="F29" s="21">
        <f>SUM(F25:F28)</f>
        <v>2597555</v>
      </c>
      <c r="G29" s="159"/>
      <c r="H29" s="21">
        <f>SUM(H25:H28)</f>
        <v>311576</v>
      </c>
      <c r="I29" s="159"/>
      <c r="J29" s="21">
        <f>SUM(J25:J28)</f>
        <v>834084</v>
      </c>
      <c r="Q29" s="116"/>
    </row>
    <row r="30" spans="1:17" ht="18.75" customHeight="1" x14ac:dyDescent="0.25">
      <c r="A30" s="183" t="s">
        <v>189</v>
      </c>
      <c r="B30" s="173"/>
      <c r="C30" s="177"/>
      <c r="D30" s="90">
        <f>H30</f>
        <v>-23523</v>
      </c>
      <c r="E30" s="215"/>
      <c r="F30" s="90">
        <f>J30</f>
        <v>-122884</v>
      </c>
      <c r="G30" s="215"/>
      <c r="H30" s="90">
        <v>-23523</v>
      </c>
      <c r="I30" s="215"/>
      <c r="J30" s="90">
        <v>-122884</v>
      </c>
    </row>
    <row r="31" spans="1:17" ht="18.75" customHeight="1" thickBot="1" x14ac:dyDescent="0.3">
      <c r="A31" s="146" t="s">
        <v>173</v>
      </c>
      <c r="B31" s="173"/>
      <c r="C31" s="177"/>
      <c r="D31" s="23">
        <f>SUM(D29:D30)</f>
        <v>2217936</v>
      </c>
      <c r="E31" s="159"/>
      <c r="F31" s="23">
        <f>SUM(F29:F30)</f>
        <v>2474671</v>
      </c>
      <c r="G31" s="159"/>
      <c r="H31" s="23">
        <f>SUM(H29:H30)</f>
        <v>288053</v>
      </c>
      <c r="I31" s="159"/>
      <c r="J31" s="23">
        <f>SUM(J29:J30)</f>
        <v>711200</v>
      </c>
      <c r="Q31" s="116"/>
    </row>
    <row r="32" spans="1:17" ht="13.2" customHeight="1" thickTop="1" x14ac:dyDescent="0.25">
      <c r="A32" s="146"/>
      <c r="B32" s="173"/>
      <c r="C32" s="177"/>
      <c r="D32" s="21"/>
      <c r="E32" s="186"/>
      <c r="F32" s="21"/>
      <c r="G32" s="186"/>
      <c r="H32" s="186"/>
      <c r="I32" s="186"/>
      <c r="J32" s="186"/>
      <c r="Q32" s="116"/>
    </row>
    <row r="33" spans="1:17" ht="18.75" customHeight="1" x14ac:dyDescent="0.25">
      <c r="A33" s="146" t="s">
        <v>174</v>
      </c>
      <c r="B33" s="173"/>
      <c r="C33" s="174"/>
      <c r="D33" s="191"/>
      <c r="E33" s="192"/>
      <c r="F33" s="192"/>
      <c r="G33" s="192"/>
      <c r="H33" s="191"/>
      <c r="I33" s="192"/>
      <c r="J33" s="192"/>
    </row>
    <row r="34" spans="1:17" ht="18.75" customHeight="1" thickBot="1" x14ac:dyDescent="0.3">
      <c r="A34" s="183" t="s">
        <v>175</v>
      </c>
      <c r="B34" s="173"/>
      <c r="C34" s="174"/>
      <c r="D34" s="209">
        <f>D31/201600</f>
        <v>11.001666666666667</v>
      </c>
      <c r="E34" s="192"/>
      <c r="F34" s="209">
        <f>F31/201600</f>
        <v>12.275153769841269</v>
      </c>
      <c r="G34" s="192"/>
      <c r="H34" s="209">
        <f>H31/201600</f>
        <v>1.4288343253968254</v>
      </c>
      <c r="I34" s="192"/>
      <c r="J34" s="209">
        <f>J31/201600</f>
        <v>3.5277777777777777</v>
      </c>
    </row>
    <row r="35" spans="1:17" ht="13.2" customHeight="1" thickTop="1" x14ac:dyDescent="0.25">
      <c r="A35" s="146"/>
      <c r="B35" s="173"/>
      <c r="C35" s="177"/>
      <c r="D35" s="21"/>
      <c r="E35" s="186"/>
      <c r="F35" s="21"/>
      <c r="G35" s="186"/>
      <c r="H35" s="186"/>
      <c r="I35" s="186"/>
      <c r="J35" s="186"/>
      <c r="Q35" s="116"/>
    </row>
    <row r="36" spans="1:17" ht="18.75" customHeight="1" x14ac:dyDescent="0.25">
      <c r="A36" s="146" t="s">
        <v>59</v>
      </c>
      <c r="B36" s="173"/>
      <c r="C36" s="174"/>
      <c r="D36" s="174"/>
      <c r="E36" s="174"/>
      <c r="F36" s="174"/>
      <c r="G36" s="174"/>
      <c r="H36" s="174"/>
      <c r="I36" s="174"/>
      <c r="J36" s="174"/>
    </row>
    <row r="37" spans="1:17" ht="18.75" customHeight="1" x14ac:dyDescent="0.25">
      <c r="A37" s="146" t="s">
        <v>54</v>
      </c>
      <c r="B37" s="173"/>
      <c r="C37" s="174"/>
      <c r="D37" s="176"/>
      <c r="E37" s="174"/>
      <c r="F37" s="176"/>
      <c r="G37" s="174"/>
      <c r="H37" s="174"/>
      <c r="I37" s="174"/>
      <c r="J37" s="174"/>
    </row>
    <row r="38" spans="1:17" ht="18.75" customHeight="1" x14ac:dyDescent="0.25">
      <c r="A38" s="146"/>
      <c r="B38" s="173"/>
      <c r="C38" s="177"/>
      <c r="D38" s="178"/>
      <c r="E38" s="179"/>
      <c r="F38" s="177"/>
      <c r="G38" s="177"/>
      <c r="H38" s="178"/>
      <c r="I38" s="179"/>
      <c r="J38" s="180"/>
    </row>
    <row r="39" spans="1:17" ht="18.75" customHeight="1" x14ac:dyDescent="0.25">
      <c r="A39" s="146"/>
      <c r="B39" s="173"/>
      <c r="C39" s="177"/>
      <c r="D39" s="227" t="s">
        <v>62</v>
      </c>
      <c r="E39" s="227"/>
      <c r="F39" s="227"/>
      <c r="G39" s="177"/>
      <c r="H39" s="227" t="s">
        <v>78</v>
      </c>
      <c r="I39" s="227"/>
      <c r="J39" s="227"/>
      <c r="Q39" s="116"/>
    </row>
    <row r="40" spans="1:17" ht="18.75" customHeight="1" x14ac:dyDescent="0.25">
      <c r="A40" s="146"/>
      <c r="B40" s="173"/>
      <c r="C40" s="177"/>
      <c r="D40" s="227" t="s">
        <v>63</v>
      </c>
      <c r="E40" s="227"/>
      <c r="F40" s="227"/>
      <c r="G40" s="177"/>
      <c r="H40" s="227" t="s">
        <v>79</v>
      </c>
      <c r="I40" s="227"/>
      <c r="J40" s="227"/>
    </row>
    <row r="41" spans="1:17" ht="18.75" customHeight="1" x14ac:dyDescent="0.25">
      <c r="A41" s="146"/>
      <c r="B41" s="173"/>
      <c r="C41" s="177"/>
      <c r="D41" s="228" t="s">
        <v>159</v>
      </c>
      <c r="E41" s="228"/>
      <c r="F41" s="228"/>
      <c r="G41" s="177"/>
      <c r="H41" s="228" t="s">
        <v>159</v>
      </c>
      <c r="I41" s="228"/>
      <c r="J41" s="228"/>
    </row>
    <row r="42" spans="1:17" ht="18.75" customHeight="1" x14ac:dyDescent="0.25">
      <c r="A42" s="146"/>
      <c r="B42" s="173"/>
      <c r="C42" s="177"/>
      <c r="D42" s="229" t="s">
        <v>158</v>
      </c>
      <c r="E42" s="228"/>
      <c r="F42" s="228"/>
      <c r="G42" s="177"/>
      <c r="H42" s="229" t="s">
        <v>158</v>
      </c>
      <c r="I42" s="228"/>
      <c r="J42" s="228"/>
    </row>
    <row r="43" spans="1:17" ht="18.75" customHeight="1" x14ac:dyDescent="0.25">
      <c r="A43" s="146"/>
      <c r="B43" s="222" t="s">
        <v>7</v>
      </c>
      <c r="C43" s="177"/>
      <c r="D43" s="178">
        <v>2022</v>
      </c>
      <c r="E43" s="216"/>
      <c r="F43" s="178">
        <v>2021</v>
      </c>
      <c r="G43" s="177"/>
      <c r="H43" s="178">
        <v>2022</v>
      </c>
      <c r="I43" s="216"/>
      <c r="J43" s="178">
        <v>2021</v>
      </c>
    </row>
    <row r="44" spans="1:17" ht="18.75" customHeight="1" x14ac:dyDescent="0.25">
      <c r="A44" s="146"/>
      <c r="B44" s="203"/>
      <c r="C44" s="177"/>
      <c r="D44" s="178"/>
      <c r="E44" s="202"/>
      <c r="F44" s="178"/>
      <c r="G44" s="177"/>
      <c r="H44" s="178"/>
      <c r="I44" s="202"/>
      <c r="J44" s="178"/>
    </row>
    <row r="45" spans="1:17" ht="18.75" customHeight="1" x14ac:dyDescent="0.25">
      <c r="A45" s="146"/>
      <c r="B45" s="173"/>
      <c r="C45" s="177"/>
      <c r="D45" s="230" t="s">
        <v>45</v>
      </c>
      <c r="E45" s="230"/>
      <c r="F45" s="230"/>
      <c r="G45" s="230"/>
      <c r="H45" s="230"/>
      <c r="I45" s="230"/>
      <c r="J45" s="230"/>
    </row>
    <row r="46" spans="1:17" ht="18.75" customHeight="1" x14ac:dyDescent="0.25">
      <c r="A46" s="182" t="s">
        <v>173</v>
      </c>
      <c r="B46" s="173"/>
      <c r="C46" s="177"/>
      <c r="D46" s="21">
        <f>D31</f>
        <v>2217936</v>
      </c>
      <c r="E46" s="21"/>
      <c r="F46" s="21">
        <f>F31</f>
        <v>2474671</v>
      </c>
      <c r="G46" s="21"/>
      <c r="H46" s="21">
        <f>H31</f>
        <v>288053</v>
      </c>
      <c r="I46" s="21"/>
      <c r="J46" s="21">
        <f>J31</f>
        <v>711200</v>
      </c>
    </row>
    <row r="47" spans="1:17" ht="18.75" customHeight="1" x14ac:dyDescent="0.25">
      <c r="A47" s="146"/>
      <c r="B47" s="173"/>
      <c r="C47" s="177"/>
      <c r="D47" s="21"/>
      <c r="E47" s="186"/>
      <c r="F47" s="21"/>
      <c r="G47" s="186"/>
      <c r="H47" s="186"/>
      <c r="I47" s="186"/>
      <c r="J47" s="186"/>
      <c r="M47" s="193"/>
      <c r="Q47" s="193"/>
    </row>
    <row r="48" spans="1:17" ht="18.75" customHeight="1" x14ac:dyDescent="0.25">
      <c r="A48" s="146" t="s">
        <v>20</v>
      </c>
      <c r="B48" s="173"/>
      <c r="C48" s="174"/>
      <c r="D48" s="191"/>
      <c r="E48" s="192"/>
      <c r="F48" s="192"/>
      <c r="G48" s="192"/>
      <c r="H48" s="191"/>
      <c r="I48" s="192"/>
      <c r="J48" s="192"/>
    </row>
    <row r="49" spans="1:17" ht="18.75" customHeight="1" x14ac:dyDescent="0.25">
      <c r="A49" s="182" t="s">
        <v>67</v>
      </c>
      <c r="C49" s="174"/>
      <c r="D49" s="192"/>
      <c r="E49" s="192"/>
      <c r="F49" s="192"/>
      <c r="G49" s="192"/>
      <c r="H49" s="192"/>
      <c r="I49" s="192"/>
      <c r="J49" s="192"/>
    </row>
    <row r="50" spans="1:17" ht="18.75" customHeight="1" x14ac:dyDescent="0.25">
      <c r="A50" s="194" t="s">
        <v>38</v>
      </c>
      <c r="C50" s="174"/>
      <c r="D50" s="192"/>
      <c r="E50" s="192"/>
      <c r="F50" s="192"/>
      <c r="G50" s="192"/>
      <c r="H50" s="192"/>
      <c r="I50" s="192"/>
      <c r="J50" s="192"/>
    </row>
    <row r="51" spans="1:17" ht="18.75" customHeight="1" x14ac:dyDescent="0.25">
      <c r="A51" s="183" t="s">
        <v>82</v>
      </c>
      <c r="B51" s="173">
        <v>4</v>
      </c>
      <c r="C51" s="177"/>
      <c r="D51" s="33">
        <v>104022</v>
      </c>
      <c r="E51" s="188"/>
      <c r="F51" s="33">
        <v>190277</v>
      </c>
      <c r="G51" s="112"/>
      <c r="H51" s="217">
        <v>0</v>
      </c>
      <c r="I51" s="112"/>
      <c r="J51" s="217">
        <v>0</v>
      </c>
    </row>
    <row r="52" spans="1:17" ht="18.75" customHeight="1" x14ac:dyDescent="0.25">
      <c r="A52" s="146" t="s">
        <v>84</v>
      </c>
      <c r="B52" s="173"/>
      <c r="C52" s="177"/>
      <c r="D52" s="51"/>
      <c r="E52" s="188"/>
      <c r="F52" s="51"/>
      <c r="G52" s="188"/>
      <c r="H52" s="22"/>
      <c r="I52" s="188"/>
      <c r="J52" s="22"/>
    </row>
    <row r="53" spans="1:17" ht="18.75" customHeight="1" x14ac:dyDescent="0.25">
      <c r="A53" s="147" t="s">
        <v>83</v>
      </c>
      <c r="B53" s="173"/>
      <c r="C53" s="174"/>
      <c r="D53" s="87">
        <f>SUM(D51:D52)</f>
        <v>104022</v>
      </c>
      <c r="E53" s="195"/>
      <c r="F53" s="87">
        <f>SUM(F51:F52)</f>
        <v>190277</v>
      </c>
      <c r="G53" s="195"/>
      <c r="H53" s="87">
        <f>SUM(H52:H52)</f>
        <v>0</v>
      </c>
      <c r="I53" s="195"/>
      <c r="J53" s="87">
        <f>SUM(J51:J52)</f>
        <v>0</v>
      </c>
    </row>
    <row r="54" spans="1:17" ht="18.75" customHeight="1" x14ac:dyDescent="0.25">
      <c r="A54" s="146"/>
      <c r="B54" s="173"/>
      <c r="C54" s="174"/>
      <c r="D54" s="35"/>
      <c r="E54" s="195"/>
      <c r="F54" s="35"/>
      <c r="G54" s="195"/>
      <c r="H54" s="35"/>
      <c r="I54" s="195"/>
      <c r="J54" s="35"/>
    </row>
    <row r="55" spans="1:17" ht="18.75" customHeight="1" x14ac:dyDescent="0.25">
      <c r="A55" s="182" t="s">
        <v>41</v>
      </c>
      <c r="B55" s="173"/>
      <c r="C55" s="174"/>
      <c r="D55" s="35"/>
      <c r="E55" s="195"/>
      <c r="F55" s="35"/>
      <c r="G55" s="195"/>
      <c r="H55" s="35"/>
      <c r="I55" s="195"/>
      <c r="J55" s="35"/>
    </row>
    <row r="56" spans="1:17" ht="18.75" customHeight="1" x14ac:dyDescent="0.25">
      <c r="A56" s="194" t="s">
        <v>38</v>
      </c>
      <c r="B56" s="173"/>
      <c r="C56" s="174"/>
      <c r="D56" s="35"/>
      <c r="E56" s="195"/>
      <c r="F56" s="35"/>
      <c r="G56" s="195"/>
      <c r="H56" s="35"/>
      <c r="I56" s="195"/>
      <c r="J56" s="35"/>
    </row>
    <row r="57" spans="1:17" ht="18.75" customHeight="1" x14ac:dyDescent="0.25">
      <c r="A57" s="183" t="s">
        <v>106</v>
      </c>
      <c r="B57" s="173"/>
      <c r="C57" s="177"/>
    </row>
    <row r="58" spans="1:17" ht="18.75" customHeight="1" x14ac:dyDescent="0.25">
      <c r="A58" s="183" t="s">
        <v>104</v>
      </c>
      <c r="B58" s="173">
        <v>3</v>
      </c>
      <c r="C58" s="177"/>
      <c r="D58" s="90">
        <f>H58</f>
        <v>251768</v>
      </c>
      <c r="E58" s="188"/>
      <c r="F58" s="90">
        <f>J58</f>
        <v>755467</v>
      </c>
      <c r="G58" s="188"/>
      <c r="H58" s="90">
        <f>1036738-784971+1</f>
        <v>251768</v>
      </c>
      <c r="I58" s="188"/>
      <c r="J58" s="90">
        <f>599889+155578</f>
        <v>755467</v>
      </c>
      <c r="K58" s="185"/>
      <c r="L58" s="198"/>
    </row>
    <row r="59" spans="1:17" s="113" customFormat="1" ht="18.75" customHeight="1" x14ac:dyDescent="0.25">
      <c r="A59" s="67" t="s">
        <v>178</v>
      </c>
      <c r="B59" s="2"/>
      <c r="C59" s="53"/>
      <c r="D59" s="22"/>
      <c r="E59" s="34"/>
      <c r="F59" s="224"/>
      <c r="G59" s="34"/>
      <c r="H59" s="22"/>
      <c r="I59" s="34"/>
      <c r="J59" s="224"/>
      <c r="L59" s="153"/>
      <c r="M59" s="114"/>
      <c r="N59" s="114"/>
      <c r="O59" s="114"/>
      <c r="P59" s="114"/>
      <c r="Q59" s="116"/>
    </row>
    <row r="60" spans="1:17" s="113" customFormat="1" ht="18.75" customHeight="1" x14ac:dyDescent="0.25">
      <c r="A60" s="67" t="s">
        <v>144</v>
      </c>
      <c r="B60" s="2">
        <v>4</v>
      </c>
      <c r="C60" s="11"/>
      <c r="D60" s="51">
        <v>-291233</v>
      </c>
      <c r="E60" s="51"/>
      <c r="F60" s="51">
        <v>-75770</v>
      </c>
      <c r="G60" s="51"/>
      <c r="H60" s="51">
        <v>0</v>
      </c>
      <c r="I60" s="51"/>
      <c r="J60" s="51">
        <v>0</v>
      </c>
      <c r="K60" s="153"/>
      <c r="M60" s="114"/>
      <c r="N60" s="114"/>
      <c r="O60" s="114"/>
      <c r="P60" s="114"/>
      <c r="Q60" s="114"/>
    </row>
    <row r="61" spans="1:17" s="112" customFormat="1" ht="18.75" customHeight="1" x14ac:dyDescent="0.25">
      <c r="A61" s="183" t="s">
        <v>126</v>
      </c>
      <c r="B61" s="173"/>
      <c r="C61" s="174"/>
      <c r="D61" s="175"/>
      <c r="E61" s="175"/>
      <c r="F61" s="175"/>
      <c r="G61" s="175"/>
      <c r="H61" s="175"/>
      <c r="I61" s="175"/>
      <c r="J61" s="175"/>
      <c r="K61" s="175"/>
      <c r="L61" s="175"/>
    </row>
    <row r="62" spans="1:17" s="112" customFormat="1" ht="18.75" customHeight="1" x14ac:dyDescent="0.25">
      <c r="A62" s="174" t="s">
        <v>125</v>
      </c>
      <c r="B62" s="173"/>
      <c r="C62" s="174"/>
      <c r="D62" s="151">
        <f>H62</f>
        <v>-50674</v>
      </c>
      <c r="E62" s="188"/>
      <c r="F62" s="151">
        <f>J62</f>
        <v>-151094</v>
      </c>
      <c r="G62" s="188"/>
      <c r="H62" s="151">
        <v>-50674</v>
      </c>
      <c r="I62" s="188"/>
      <c r="J62" s="151">
        <f>-151094</f>
        <v>-151094</v>
      </c>
      <c r="K62" s="175"/>
      <c r="L62" s="198"/>
    </row>
    <row r="63" spans="1:17" s="112" customFormat="1" ht="18.75" customHeight="1" x14ac:dyDescent="0.25">
      <c r="A63" s="146" t="s">
        <v>127</v>
      </c>
      <c r="B63" s="173"/>
      <c r="C63" s="174"/>
      <c r="D63" s="22"/>
      <c r="E63" s="188"/>
      <c r="F63" s="51"/>
      <c r="G63" s="188"/>
      <c r="H63" s="22"/>
      <c r="I63" s="188"/>
      <c r="J63" s="22"/>
      <c r="K63" s="175"/>
      <c r="L63" s="175"/>
    </row>
    <row r="64" spans="1:17" s="112" customFormat="1" ht="18.75" customHeight="1" x14ac:dyDescent="0.25">
      <c r="A64" s="146" t="s">
        <v>123</v>
      </c>
      <c r="B64" s="173"/>
      <c r="C64" s="174"/>
      <c r="D64" s="98">
        <f>SUM(D58:D62)</f>
        <v>-90139</v>
      </c>
      <c r="E64" s="190"/>
      <c r="F64" s="98">
        <f>SUM(F58:F62)</f>
        <v>528603</v>
      </c>
      <c r="G64" s="190"/>
      <c r="H64" s="98">
        <f>SUM(H58:H62)</f>
        <v>201094</v>
      </c>
      <c r="I64" s="190"/>
      <c r="J64" s="98">
        <f>SUM(J58:J62)</f>
        <v>604373</v>
      </c>
      <c r="K64" s="175"/>
      <c r="L64" s="175"/>
    </row>
    <row r="65" spans="1:12" s="112" customFormat="1" ht="18.75" customHeight="1" x14ac:dyDescent="0.25">
      <c r="A65" s="146" t="s">
        <v>177</v>
      </c>
      <c r="B65" s="173"/>
      <c r="C65" s="174"/>
      <c r="D65" s="175"/>
      <c r="E65" s="175"/>
      <c r="F65" s="175"/>
      <c r="G65" s="175"/>
      <c r="H65" s="175"/>
      <c r="I65" s="175"/>
      <c r="J65" s="175"/>
      <c r="K65" s="175"/>
      <c r="L65" s="175"/>
    </row>
    <row r="66" spans="1:12" ht="18.75" customHeight="1" x14ac:dyDescent="0.25">
      <c r="A66" s="146" t="s">
        <v>160</v>
      </c>
      <c r="B66" s="173"/>
      <c r="C66" s="174"/>
      <c r="D66" s="98">
        <f>SUM(D53,D64)</f>
        <v>13883</v>
      </c>
      <c r="E66" s="190"/>
      <c r="F66" s="98">
        <f>SUM(F53,F64)</f>
        <v>718880</v>
      </c>
      <c r="G66" s="190"/>
      <c r="H66" s="98">
        <f>SUM(H53,H64)</f>
        <v>201094</v>
      </c>
      <c r="I66" s="190"/>
      <c r="J66" s="98">
        <f>SUM(J53,J64)</f>
        <v>604373</v>
      </c>
    </row>
    <row r="67" spans="1:12" ht="18.75" customHeight="1" thickBot="1" x14ac:dyDescent="0.3">
      <c r="A67" s="146" t="s">
        <v>157</v>
      </c>
      <c r="C67" s="174"/>
      <c r="D67" s="129">
        <f>SUM(D46,D66)</f>
        <v>2231819</v>
      </c>
      <c r="E67" s="195"/>
      <c r="F67" s="129">
        <f>SUM(F46,F66)</f>
        <v>3193551</v>
      </c>
      <c r="G67" s="195"/>
      <c r="H67" s="129">
        <f>SUM(H46,H66)</f>
        <v>489147</v>
      </c>
      <c r="I67" s="195"/>
      <c r="J67" s="129">
        <f>SUM(J46,J66)</f>
        <v>1315573</v>
      </c>
    </row>
    <row r="68" spans="1:12" ht="18.75" customHeight="1" thickTop="1" x14ac:dyDescent="0.25">
      <c r="A68" s="146"/>
      <c r="C68" s="174"/>
      <c r="D68" s="35"/>
      <c r="E68" s="195"/>
      <c r="F68" s="35"/>
      <c r="G68" s="195"/>
      <c r="H68" s="35"/>
      <c r="I68" s="195"/>
      <c r="J68" s="35"/>
    </row>
    <row r="69" spans="1:12" ht="18.75" customHeight="1" x14ac:dyDescent="0.25">
      <c r="A69" s="183"/>
      <c r="B69" s="173"/>
      <c r="C69" s="177"/>
      <c r="D69" s="51"/>
      <c r="E69" s="188"/>
      <c r="F69" s="51"/>
      <c r="G69" s="188"/>
      <c r="H69" s="22"/>
      <c r="I69" s="188"/>
      <c r="J69" s="22"/>
    </row>
    <row r="70" spans="1:12" ht="18.75" customHeight="1" x14ac:dyDescent="0.25">
      <c r="A70" s="175"/>
      <c r="B70" s="175"/>
      <c r="D70" s="196"/>
      <c r="E70" s="196"/>
      <c r="F70" s="196"/>
      <c r="G70" s="196"/>
      <c r="H70" s="196"/>
      <c r="I70" s="196"/>
      <c r="J70" s="196"/>
    </row>
    <row r="71" spans="1:12" ht="18.75" customHeight="1" x14ac:dyDescent="0.25">
      <c r="A71" s="175"/>
      <c r="B71" s="175"/>
      <c r="D71" s="196"/>
      <c r="E71" s="196"/>
      <c r="F71" s="196"/>
      <c r="G71" s="196"/>
      <c r="H71" s="196"/>
      <c r="I71" s="196"/>
      <c r="J71" s="196"/>
    </row>
    <row r="72" spans="1:12" ht="18.75" customHeight="1" x14ac:dyDescent="0.25">
      <c r="A72" s="175"/>
      <c r="B72" s="175"/>
      <c r="D72" s="196"/>
      <c r="E72" s="196"/>
      <c r="F72" s="196"/>
      <c r="G72" s="196"/>
      <c r="H72" s="196"/>
      <c r="I72" s="196"/>
      <c r="J72" s="196"/>
    </row>
    <row r="73" spans="1:12" ht="18.75" customHeight="1" x14ac:dyDescent="0.25">
      <c r="A73" s="175"/>
      <c r="B73" s="175"/>
      <c r="D73" s="196"/>
      <c r="E73" s="196"/>
      <c r="F73" s="196"/>
      <c r="G73" s="196"/>
      <c r="H73" s="196"/>
      <c r="I73" s="196"/>
      <c r="J73" s="196"/>
    </row>
    <row r="74" spans="1:12" ht="18.75" customHeight="1" x14ac:dyDescent="0.25">
      <c r="A74" s="175"/>
      <c r="B74" s="175"/>
      <c r="D74" s="196"/>
      <c r="E74" s="196"/>
      <c r="F74" s="196"/>
      <c r="G74" s="196"/>
      <c r="H74" s="196"/>
      <c r="I74" s="196"/>
      <c r="J74" s="196"/>
    </row>
    <row r="75" spans="1:12" ht="18.75" customHeight="1" x14ac:dyDescent="0.25">
      <c r="A75" s="175"/>
      <c r="B75" s="175"/>
      <c r="D75" s="196"/>
      <c r="E75" s="196"/>
      <c r="F75" s="196"/>
      <c r="G75" s="196"/>
      <c r="H75" s="196"/>
      <c r="I75" s="196"/>
      <c r="J75" s="196"/>
    </row>
    <row r="76" spans="1:12" ht="18.75" customHeight="1" x14ac:dyDescent="0.25">
      <c r="A76" s="175"/>
      <c r="B76" s="175"/>
      <c r="D76" s="196"/>
      <c r="E76" s="196"/>
      <c r="F76" s="196"/>
      <c r="G76" s="196"/>
      <c r="H76" s="196"/>
      <c r="I76" s="196"/>
      <c r="J76" s="196"/>
    </row>
    <row r="77" spans="1:12" ht="18.75" customHeight="1" x14ac:dyDescent="0.25">
      <c r="A77" s="175"/>
      <c r="B77" s="175"/>
      <c r="D77" s="196"/>
      <c r="E77" s="196"/>
      <c r="F77" s="196"/>
      <c r="G77" s="196"/>
      <c r="H77" s="196"/>
      <c r="I77" s="196"/>
      <c r="J77" s="196"/>
    </row>
    <row r="78" spans="1:12" ht="18.75" customHeight="1" x14ac:dyDescent="0.25">
      <c r="A78" s="175"/>
      <c r="B78" s="175"/>
      <c r="D78" s="196"/>
      <c r="E78" s="196"/>
      <c r="F78" s="196"/>
      <c r="G78" s="196"/>
      <c r="H78" s="196"/>
      <c r="I78" s="196"/>
      <c r="J78" s="196"/>
    </row>
    <row r="79" spans="1:12" ht="18.75" customHeight="1" x14ac:dyDescent="0.25">
      <c r="A79" s="175"/>
      <c r="B79" s="175"/>
      <c r="D79" s="196"/>
      <c r="E79" s="196"/>
      <c r="F79" s="196"/>
      <c r="G79" s="196"/>
      <c r="H79" s="196"/>
      <c r="I79" s="196"/>
      <c r="J79" s="196"/>
    </row>
    <row r="80" spans="1:12" ht="18.75" customHeight="1" x14ac:dyDescent="0.25">
      <c r="A80" s="175"/>
      <c r="B80" s="175"/>
      <c r="D80" s="196"/>
      <c r="E80" s="196"/>
      <c r="F80" s="196"/>
      <c r="G80" s="196"/>
      <c r="H80" s="196"/>
      <c r="I80" s="196"/>
      <c r="J80" s="196"/>
    </row>
    <row r="81" spans="1:10" ht="18.75" customHeight="1" x14ac:dyDescent="0.25">
      <c r="A81" s="175"/>
      <c r="B81" s="175"/>
      <c r="D81" s="196"/>
      <c r="E81" s="196"/>
      <c r="F81" s="196"/>
      <c r="G81" s="196"/>
      <c r="H81" s="196"/>
      <c r="I81" s="196"/>
      <c r="J81" s="196"/>
    </row>
    <row r="82" spans="1:10" ht="18.75" customHeight="1" x14ac:dyDescent="0.25">
      <c r="A82" s="175"/>
      <c r="B82" s="175"/>
      <c r="D82" s="196"/>
      <c r="E82" s="196"/>
      <c r="F82" s="196"/>
      <c r="G82" s="196"/>
      <c r="H82" s="196"/>
      <c r="I82" s="196"/>
      <c r="J82" s="196"/>
    </row>
    <row r="83" spans="1:10" ht="18.75" customHeight="1" x14ac:dyDescent="0.25">
      <c r="A83" s="175"/>
      <c r="B83" s="175"/>
      <c r="D83" s="196"/>
      <c r="E83" s="196"/>
      <c r="F83" s="196"/>
      <c r="G83" s="196"/>
      <c r="H83" s="196"/>
      <c r="I83" s="196"/>
      <c r="J83" s="196"/>
    </row>
    <row r="84" spans="1:10" ht="18.75" customHeight="1" x14ac:dyDescent="0.25">
      <c r="A84" s="175"/>
      <c r="B84" s="175"/>
      <c r="D84" s="196"/>
      <c r="E84" s="196"/>
      <c r="F84" s="196"/>
      <c r="G84" s="196"/>
      <c r="H84" s="196"/>
      <c r="I84" s="196"/>
      <c r="J84" s="196"/>
    </row>
    <row r="85" spans="1:10" ht="18.75" customHeight="1" x14ac:dyDescent="0.25">
      <c r="A85" s="175"/>
      <c r="B85" s="175"/>
      <c r="D85" s="196"/>
      <c r="E85" s="196"/>
      <c r="F85" s="196"/>
      <c r="G85" s="196"/>
      <c r="H85" s="196"/>
      <c r="I85" s="196"/>
      <c r="J85" s="196"/>
    </row>
    <row r="86" spans="1:10" ht="18.75" customHeight="1" x14ac:dyDescent="0.25">
      <c r="A86" s="175"/>
      <c r="B86" s="175"/>
      <c r="D86" s="196"/>
      <c r="E86" s="196"/>
      <c r="F86" s="196"/>
      <c r="G86" s="196"/>
      <c r="H86" s="196"/>
      <c r="I86" s="196"/>
      <c r="J86" s="196"/>
    </row>
    <row r="87" spans="1:10" ht="18.75" customHeight="1" x14ac:dyDescent="0.25">
      <c r="A87" s="175"/>
      <c r="B87" s="175"/>
      <c r="D87" s="196"/>
      <c r="E87" s="196"/>
      <c r="F87" s="196"/>
      <c r="G87" s="196"/>
      <c r="H87" s="196"/>
      <c r="I87" s="196"/>
      <c r="J87" s="196"/>
    </row>
    <row r="88" spans="1:10" ht="18.75" customHeight="1" x14ac:dyDescent="0.25">
      <c r="A88" s="175"/>
      <c r="B88" s="175"/>
      <c r="D88" s="196"/>
      <c r="E88" s="196"/>
      <c r="F88" s="196"/>
      <c r="G88" s="196"/>
      <c r="H88" s="196"/>
      <c r="I88" s="196"/>
      <c r="J88" s="196"/>
    </row>
    <row r="89" spans="1:10" ht="18.75" customHeight="1" x14ac:dyDescent="0.25">
      <c r="A89" s="175"/>
      <c r="B89" s="175"/>
      <c r="D89" s="196"/>
      <c r="E89" s="196"/>
      <c r="F89" s="196"/>
      <c r="G89" s="196"/>
      <c r="H89" s="196"/>
      <c r="I89" s="196"/>
      <c r="J89" s="196"/>
    </row>
    <row r="90" spans="1:10" ht="18.75" customHeight="1" x14ac:dyDescent="0.25">
      <c r="A90" s="175"/>
      <c r="B90" s="175"/>
      <c r="D90" s="196"/>
      <c r="E90" s="196"/>
      <c r="F90" s="196"/>
      <c r="G90" s="196"/>
      <c r="H90" s="196"/>
      <c r="I90" s="196"/>
      <c r="J90" s="196"/>
    </row>
    <row r="91" spans="1:10" ht="18.75" customHeight="1" x14ac:dyDescent="0.25">
      <c r="A91" s="175"/>
      <c r="B91" s="175"/>
      <c r="D91" s="196"/>
      <c r="E91" s="196"/>
      <c r="F91" s="196"/>
      <c r="G91" s="196"/>
      <c r="H91" s="196"/>
      <c r="I91" s="196"/>
      <c r="J91" s="196"/>
    </row>
    <row r="92" spans="1:10" ht="18.75" customHeight="1" x14ac:dyDescent="0.25">
      <c r="A92" s="175"/>
      <c r="B92" s="175"/>
      <c r="D92" s="196"/>
      <c r="E92" s="196"/>
      <c r="F92" s="196"/>
      <c r="G92" s="196"/>
      <c r="H92" s="196"/>
      <c r="I92" s="196"/>
      <c r="J92" s="196"/>
    </row>
    <row r="93" spans="1:10" ht="18.75" customHeight="1" x14ac:dyDescent="0.25">
      <c r="A93" s="175"/>
      <c r="B93" s="175"/>
      <c r="D93" s="196"/>
      <c r="E93" s="196"/>
      <c r="F93" s="196"/>
      <c r="G93" s="196"/>
      <c r="H93" s="196"/>
      <c r="I93" s="196"/>
      <c r="J93" s="196"/>
    </row>
    <row r="94" spans="1:10" ht="18.75" customHeight="1" x14ac:dyDescent="0.25">
      <c r="A94" s="175"/>
      <c r="B94" s="175"/>
      <c r="D94" s="196"/>
      <c r="E94" s="196"/>
      <c r="F94" s="196"/>
      <c r="G94" s="196"/>
      <c r="H94" s="196"/>
      <c r="I94" s="196"/>
      <c r="J94" s="196"/>
    </row>
    <row r="95" spans="1:10" ht="18.75" customHeight="1" x14ac:dyDescent="0.25">
      <c r="A95" s="175"/>
      <c r="B95" s="175"/>
      <c r="D95" s="196"/>
      <c r="E95" s="196"/>
      <c r="F95" s="196"/>
      <c r="G95" s="196"/>
      <c r="H95" s="196"/>
      <c r="I95" s="196"/>
      <c r="J95" s="196"/>
    </row>
    <row r="96" spans="1:10" ht="18.75" customHeight="1" x14ac:dyDescent="0.25">
      <c r="A96" s="175"/>
      <c r="B96" s="175"/>
      <c r="D96" s="196"/>
      <c r="E96" s="196"/>
      <c r="F96" s="196"/>
      <c r="G96" s="196"/>
      <c r="H96" s="196"/>
      <c r="I96" s="196"/>
      <c r="J96" s="196"/>
    </row>
    <row r="97" spans="1:10" ht="18.75" customHeight="1" x14ac:dyDescent="0.25">
      <c r="A97" s="175"/>
      <c r="B97" s="175"/>
      <c r="D97" s="196"/>
      <c r="E97" s="196"/>
      <c r="F97" s="196"/>
      <c r="G97" s="196"/>
      <c r="H97" s="196"/>
      <c r="I97" s="196"/>
      <c r="J97" s="196"/>
    </row>
    <row r="98" spans="1:10" ht="18.75" customHeight="1" x14ac:dyDescent="0.25">
      <c r="A98" s="175"/>
      <c r="B98" s="175"/>
      <c r="D98" s="196"/>
      <c r="E98" s="196"/>
      <c r="F98" s="196"/>
      <c r="G98" s="196"/>
      <c r="H98" s="196"/>
      <c r="I98" s="196"/>
      <c r="J98" s="196"/>
    </row>
    <row r="99" spans="1:10" ht="18.75" customHeight="1" x14ac:dyDescent="0.25">
      <c r="A99" s="175"/>
      <c r="B99" s="175"/>
      <c r="D99" s="196"/>
      <c r="E99" s="196"/>
      <c r="F99" s="196"/>
      <c r="G99" s="196"/>
      <c r="H99" s="196"/>
      <c r="I99" s="196"/>
      <c r="J99" s="196"/>
    </row>
    <row r="100" spans="1:10" ht="18.75" customHeight="1" x14ac:dyDescent="0.25">
      <c r="A100" s="175"/>
      <c r="B100" s="175"/>
      <c r="D100" s="196"/>
      <c r="E100" s="196"/>
      <c r="F100" s="196"/>
      <c r="G100" s="196"/>
      <c r="H100" s="196"/>
      <c r="I100" s="196"/>
      <c r="J100" s="196"/>
    </row>
    <row r="101" spans="1:10" ht="18.75" customHeight="1" x14ac:dyDescent="0.25">
      <c r="A101" s="175"/>
      <c r="B101" s="175"/>
      <c r="D101" s="196"/>
      <c r="E101" s="196"/>
      <c r="F101" s="196"/>
      <c r="G101" s="196"/>
      <c r="H101" s="196"/>
      <c r="I101" s="196"/>
      <c r="J101" s="196"/>
    </row>
    <row r="102" spans="1:10" ht="18.75" customHeight="1" x14ac:dyDescent="0.25">
      <c r="A102" s="175"/>
      <c r="B102" s="175"/>
      <c r="D102" s="196"/>
      <c r="E102" s="196"/>
      <c r="F102" s="196"/>
      <c r="G102" s="196"/>
      <c r="H102" s="196"/>
      <c r="I102" s="196"/>
      <c r="J102" s="196"/>
    </row>
    <row r="103" spans="1:10" ht="18.75" customHeight="1" x14ac:dyDescent="0.25">
      <c r="A103" s="175"/>
      <c r="B103" s="175"/>
      <c r="D103" s="196"/>
      <c r="E103" s="196"/>
      <c r="F103" s="196"/>
      <c r="G103" s="196"/>
      <c r="H103" s="196"/>
      <c r="I103" s="196"/>
      <c r="J103" s="196"/>
    </row>
    <row r="104" spans="1:10" ht="18.75" customHeight="1" x14ac:dyDescent="0.25">
      <c r="A104" s="175"/>
      <c r="B104" s="175"/>
      <c r="D104" s="196"/>
      <c r="E104" s="196"/>
      <c r="F104" s="196"/>
      <c r="G104" s="196"/>
      <c r="H104" s="196"/>
      <c r="I104" s="196"/>
      <c r="J104" s="196"/>
    </row>
    <row r="105" spans="1:10" ht="18.75" customHeight="1" x14ac:dyDescent="0.25">
      <c r="A105" s="175"/>
      <c r="B105" s="175"/>
      <c r="D105" s="196"/>
      <c r="E105" s="196"/>
      <c r="F105" s="196"/>
      <c r="G105" s="196"/>
      <c r="H105" s="196"/>
      <c r="I105" s="196"/>
      <c r="J105" s="196"/>
    </row>
    <row r="106" spans="1:10" ht="18.75" customHeight="1" x14ac:dyDescent="0.25">
      <c r="A106" s="175"/>
      <c r="B106" s="175"/>
      <c r="D106" s="196"/>
      <c r="E106" s="196"/>
      <c r="F106" s="196"/>
      <c r="G106" s="196"/>
      <c r="H106" s="196"/>
      <c r="I106" s="196"/>
      <c r="J106" s="196"/>
    </row>
    <row r="107" spans="1:10" ht="18.75" customHeight="1" x14ac:dyDescent="0.25">
      <c r="A107" s="175"/>
      <c r="B107" s="175"/>
      <c r="D107" s="196"/>
      <c r="E107" s="196"/>
      <c r="F107" s="196"/>
      <c r="G107" s="196"/>
      <c r="H107" s="196"/>
      <c r="I107" s="196"/>
      <c r="J107" s="196"/>
    </row>
    <row r="108" spans="1:10" ht="18.75" customHeight="1" x14ac:dyDescent="0.25">
      <c r="A108" s="175"/>
      <c r="B108" s="175"/>
      <c r="D108" s="196"/>
      <c r="E108" s="196"/>
      <c r="F108" s="196"/>
      <c r="G108" s="196"/>
      <c r="H108" s="196"/>
      <c r="I108" s="196"/>
      <c r="J108" s="196"/>
    </row>
    <row r="109" spans="1:10" ht="18.75" customHeight="1" x14ac:dyDescent="0.25">
      <c r="A109" s="175"/>
      <c r="B109" s="175"/>
      <c r="D109" s="196"/>
      <c r="E109" s="196"/>
      <c r="F109" s="196"/>
      <c r="G109" s="196"/>
      <c r="H109" s="196"/>
      <c r="I109" s="196"/>
      <c r="J109" s="196"/>
    </row>
    <row r="110" spans="1:10" ht="18.75" customHeight="1" x14ac:dyDescent="0.25">
      <c r="A110" s="175"/>
      <c r="B110" s="175"/>
      <c r="D110" s="196"/>
      <c r="E110" s="196"/>
      <c r="F110" s="196"/>
      <c r="G110" s="196"/>
      <c r="H110" s="196"/>
      <c r="I110" s="196"/>
      <c r="J110" s="196"/>
    </row>
    <row r="111" spans="1:10" ht="18.75" customHeight="1" x14ac:dyDescent="0.25">
      <c r="A111" s="175"/>
      <c r="B111" s="175"/>
      <c r="D111" s="196"/>
      <c r="E111" s="196"/>
      <c r="F111" s="196"/>
      <c r="G111" s="196"/>
      <c r="H111" s="196"/>
      <c r="I111" s="196"/>
      <c r="J111" s="196"/>
    </row>
    <row r="112" spans="1:10" ht="18.75" customHeight="1" x14ac:dyDescent="0.25">
      <c r="A112" s="175"/>
      <c r="B112" s="175"/>
      <c r="D112" s="196"/>
      <c r="E112" s="196"/>
      <c r="F112" s="196"/>
      <c r="G112" s="196"/>
      <c r="H112" s="196"/>
      <c r="I112" s="196"/>
      <c r="J112" s="196"/>
    </row>
    <row r="113" spans="1:10" ht="18.75" customHeight="1" x14ac:dyDescent="0.25">
      <c r="A113" s="175"/>
      <c r="B113" s="175"/>
      <c r="D113" s="196"/>
      <c r="E113" s="196"/>
      <c r="F113" s="196"/>
      <c r="G113" s="196"/>
      <c r="H113" s="196"/>
      <c r="I113" s="196"/>
      <c r="J113" s="196"/>
    </row>
    <row r="114" spans="1:10" ht="18.75" customHeight="1" x14ac:dyDescent="0.25">
      <c r="A114" s="175"/>
      <c r="B114" s="175"/>
      <c r="D114" s="196"/>
      <c r="E114" s="196"/>
      <c r="F114" s="196"/>
      <c r="G114" s="196"/>
      <c r="H114" s="196"/>
      <c r="I114" s="196"/>
      <c r="J114" s="196"/>
    </row>
    <row r="115" spans="1:10" ht="18.75" customHeight="1" x14ac:dyDescent="0.25">
      <c r="A115" s="175"/>
      <c r="B115" s="175"/>
      <c r="D115" s="196"/>
      <c r="E115" s="196"/>
      <c r="F115" s="196"/>
      <c r="G115" s="196"/>
      <c r="H115" s="196"/>
      <c r="I115" s="196"/>
      <c r="J115" s="196"/>
    </row>
  </sheetData>
  <mergeCells count="18">
    <mergeCell ref="D41:F41"/>
    <mergeCell ref="H41:J41"/>
    <mergeCell ref="D42:F42"/>
    <mergeCell ref="H42:J42"/>
    <mergeCell ref="D45:J45"/>
    <mergeCell ref="D40:F40"/>
    <mergeCell ref="H40:J40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39:F39"/>
    <mergeCell ref="H39:J39"/>
  </mergeCells>
  <pageMargins left="0.7" right="0.4" top="0.5" bottom="0.75" header="0.3" footer="0.3"/>
  <pageSetup paperSize="9" scale="76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AL50"/>
  <sheetViews>
    <sheetView view="pageBreakPreview" topLeftCell="A27" zoomScale="80" zoomScaleNormal="55" zoomScaleSheetLayoutView="80" workbookViewId="0">
      <selection activeCell="O42" sqref="O42"/>
    </sheetView>
  </sheetViews>
  <sheetFormatPr defaultColWidth="9.21875" defaultRowHeight="20.25" customHeight="1" x14ac:dyDescent="0.25"/>
  <cols>
    <col min="1" max="1" width="50.109375" style="5" customWidth="1"/>
    <col min="2" max="2" width="5.5546875" style="5" customWidth="1"/>
    <col min="3" max="3" width="12.21875" style="5" bestFit="1" customWidth="1"/>
    <col min="4" max="4" width="0.77734375" style="5" customWidth="1"/>
    <col min="5" max="5" width="11.77734375" style="36" customWidth="1"/>
    <col min="6" max="6" width="0.77734375" style="5" customWidth="1"/>
    <col min="7" max="7" width="11.44140625" style="5" customWidth="1"/>
    <col min="8" max="8" width="0.77734375" style="5" customWidth="1"/>
    <col min="9" max="9" width="13.77734375" style="5" bestFit="1" customWidth="1"/>
    <col min="10" max="10" width="0.77734375" style="5" customWidth="1"/>
    <col min="11" max="11" width="20.6640625" style="5" customWidth="1"/>
    <col min="12" max="12" width="0.77734375" style="5" customWidth="1"/>
    <col min="13" max="13" width="14.6640625" style="5" customWidth="1"/>
    <col min="14" max="14" width="1.109375" style="5" customWidth="1"/>
    <col min="15" max="15" width="22.77734375" style="5" customWidth="1"/>
    <col min="16" max="16" width="1.109375" style="5" customWidth="1"/>
    <col min="17" max="17" width="14.6640625" style="5" customWidth="1"/>
    <col min="18" max="18" width="1.109375" style="5" customWidth="1"/>
    <col min="19" max="19" width="13.6640625" style="5" customWidth="1"/>
    <col min="20" max="20" width="1" style="5" customWidth="1"/>
    <col min="21" max="21" width="13.33203125" style="5" customWidth="1"/>
    <col min="22" max="22" width="1.44140625" style="5" customWidth="1"/>
    <col min="23" max="23" width="0.77734375" style="104" customWidth="1"/>
    <col min="24" max="24" width="12.21875" style="101" bestFit="1" customWidth="1"/>
    <col min="25" max="25" width="0.77734375" style="104" customWidth="1"/>
    <col min="26" max="26" width="14.5546875" style="104" customWidth="1"/>
    <col min="27" max="27" width="0.77734375" style="104" customWidth="1"/>
    <col min="28" max="28" width="14.44140625" style="104" bestFit="1" customWidth="1"/>
    <col min="29" max="29" width="0.77734375" style="104" customWidth="1"/>
    <col min="30" max="30" width="13.44140625" style="104" bestFit="1" customWidth="1"/>
    <col min="31" max="31" width="0.77734375" style="104" customWidth="1"/>
    <col min="32" max="32" width="13.5546875" style="104" bestFit="1" customWidth="1"/>
    <col min="33" max="33" width="1" style="104" customWidth="1"/>
    <col min="34" max="34" width="12.21875" style="104" bestFit="1" customWidth="1"/>
    <col min="35" max="35" width="1" style="104" customWidth="1"/>
    <col min="36" max="36" width="9.77734375" style="104" bestFit="1" customWidth="1"/>
    <col min="37" max="37" width="1.44140625" style="104" customWidth="1"/>
    <col min="38" max="38" width="12.21875" style="104" bestFit="1" customWidth="1"/>
    <col min="39" max="16384" width="9.21875" style="104"/>
  </cols>
  <sheetData>
    <row r="1" spans="1:38" ht="20.25" customHeight="1" x14ac:dyDescent="0.25">
      <c r="A1" s="16" t="s">
        <v>59</v>
      </c>
    </row>
    <row r="2" spans="1:38" s="28" customFormat="1" ht="20.25" customHeight="1" x14ac:dyDescent="0.25">
      <c r="A2" s="119" t="s">
        <v>56</v>
      </c>
      <c r="B2" s="5"/>
      <c r="C2" s="5"/>
      <c r="D2" s="5"/>
      <c r="E2" s="3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33"/>
      <c r="V2" s="5"/>
      <c r="W2" s="104"/>
      <c r="X2" s="101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</row>
    <row r="3" spans="1:38" s="28" customFormat="1" ht="20.25" customHeight="1" x14ac:dyDescent="0.25">
      <c r="A3" s="44"/>
      <c r="B3" s="40"/>
      <c r="C3" s="235" t="s">
        <v>75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</row>
    <row r="4" spans="1:38" s="28" customFormat="1" ht="17.399999999999999" customHeight="1" x14ac:dyDescent="0.25">
      <c r="A4" s="40"/>
      <c r="B4" s="40"/>
      <c r="C4" s="14"/>
      <c r="D4" s="14"/>
      <c r="E4" s="237" t="s">
        <v>55</v>
      </c>
      <c r="F4" s="237"/>
      <c r="G4" s="237"/>
      <c r="H4" s="237"/>
      <c r="I4" s="237"/>
      <c r="J4" s="41"/>
      <c r="K4" s="233" t="s">
        <v>52</v>
      </c>
      <c r="L4" s="234"/>
      <c r="M4" s="234"/>
      <c r="N4" s="234"/>
      <c r="O4" s="234"/>
      <c r="P4" s="234"/>
      <c r="Q4" s="234"/>
      <c r="R4" s="234"/>
      <c r="S4" s="234"/>
      <c r="T4" s="14"/>
      <c r="U4" s="14"/>
      <c r="V4" s="14"/>
      <c r="W4" s="14"/>
      <c r="X4" s="37"/>
      <c r="Y4" s="14"/>
      <c r="Z4" s="14"/>
      <c r="AA4" s="14"/>
      <c r="AD4" s="236"/>
      <c r="AE4" s="236"/>
      <c r="AF4" s="236"/>
      <c r="AG4" s="14"/>
      <c r="AH4" s="14"/>
      <c r="AI4" s="14"/>
      <c r="AJ4" s="14"/>
      <c r="AK4" s="14"/>
      <c r="AL4" s="14"/>
    </row>
    <row r="5" spans="1:38" s="28" customFormat="1" ht="18" customHeight="1" x14ac:dyDescent="0.25">
      <c r="A5" s="40"/>
      <c r="B5" s="40"/>
      <c r="C5" s="14"/>
      <c r="D5" s="14"/>
      <c r="E5" s="37"/>
      <c r="F5" s="14"/>
      <c r="G5" s="14"/>
      <c r="H5" s="14"/>
      <c r="I5" s="41"/>
      <c r="J5" s="41"/>
      <c r="K5" s="40" t="s">
        <v>107</v>
      </c>
      <c r="L5" s="102"/>
      <c r="M5" s="102" t="s">
        <v>70</v>
      </c>
      <c r="N5" s="14"/>
      <c r="O5" s="102" t="s">
        <v>129</v>
      </c>
      <c r="P5" s="14"/>
      <c r="Q5" s="102"/>
      <c r="R5" s="14"/>
      <c r="S5" s="40"/>
      <c r="T5" s="14"/>
      <c r="U5" s="14"/>
      <c r="V5" s="14"/>
      <c r="W5" s="14"/>
      <c r="X5" s="37"/>
      <c r="Y5" s="14"/>
      <c r="Z5" s="14"/>
      <c r="AA5" s="14"/>
      <c r="AD5" s="102"/>
      <c r="AE5" s="102"/>
      <c r="AF5" s="102"/>
      <c r="AG5" s="14"/>
      <c r="AH5" s="14"/>
      <c r="AI5" s="14"/>
      <c r="AJ5" s="14"/>
      <c r="AK5" s="14"/>
      <c r="AL5" s="14"/>
    </row>
    <row r="6" spans="1:38" s="28" customFormat="1" ht="18" customHeight="1" x14ac:dyDescent="0.25">
      <c r="A6" s="40"/>
      <c r="B6" s="40"/>
      <c r="C6" s="3"/>
      <c r="D6" s="3"/>
      <c r="J6" s="3"/>
      <c r="K6" s="3" t="s">
        <v>98</v>
      </c>
      <c r="L6" s="39"/>
      <c r="M6" s="102" t="s">
        <v>71</v>
      </c>
      <c r="N6" s="42"/>
      <c r="O6" s="102" t="s">
        <v>116</v>
      </c>
      <c r="P6" s="42"/>
      <c r="Q6" s="102" t="s">
        <v>156</v>
      </c>
      <c r="R6" s="42"/>
      <c r="T6" s="40"/>
      <c r="U6" s="40"/>
      <c r="V6" s="40"/>
      <c r="W6" s="17"/>
      <c r="X6" s="43"/>
      <c r="Y6" s="17"/>
      <c r="AA6" s="17"/>
      <c r="AB6" s="53"/>
      <c r="AC6" s="17"/>
      <c r="AD6" s="17"/>
      <c r="AE6" s="102"/>
      <c r="AF6" s="102"/>
      <c r="AG6" s="103"/>
      <c r="AH6" s="53"/>
      <c r="AI6" s="53"/>
      <c r="AJ6" s="53"/>
      <c r="AK6" s="53"/>
      <c r="AL6" s="53"/>
    </row>
    <row r="7" spans="1:38" s="28" customFormat="1" ht="18" customHeight="1" x14ac:dyDescent="0.25">
      <c r="A7" s="40"/>
      <c r="B7" s="40"/>
      <c r="C7" s="3" t="s">
        <v>3</v>
      </c>
      <c r="D7" s="3"/>
      <c r="E7" s="101"/>
      <c r="F7" s="101"/>
      <c r="G7" s="101"/>
      <c r="H7" s="14"/>
      <c r="I7" s="41"/>
      <c r="J7" s="3"/>
      <c r="K7" s="3" t="s">
        <v>99</v>
      </c>
      <c r="L7" s="39"/>
      <c r="M7" s="39" t="s">
        <v>105</v>
      </c>
      <c r="N7" s="40"/>
      <c r="O7" s="102" t="s">
        <v>170</v>
      </c>
      <c r="P7" s="40"/>
      <c r="Q7" s="39" t="s">
        <v>131</v>
      </c>
      <c r="R7" s="40"/>
      <c r="S7" s="40" t="s">
        <v>68</v>
      </c>
      <c r="T7" s="40"/>
      <c r="U7" s="40"/>
      <c r="V7" s="40"/>
      <c r="W7" s="17"/>
      <c r="X7" s="43"/>
      <c r="Y7" s="17"/>
      <c r="Z7" s="53"/>
      <c r="AA7" s="17"/>
      <c r="AB7" s="53"/>
      <c r="AC7" s="17"/>
      <c r="AD7" s="53"/>
      <c r="AE7" s="102"/>
      <c r="AF7" s="102"/>
      <c r="AG7" s="53"/>
      <c r="AH7" s="53"/>
      <c r="AI7" s="53"/>
      <c r="AJ7" s="53"/>
      <c r="AK7" s="53"/>
      <c r="AL7" s="102"/>
    </row>
    <row r="8" spans="1:38" s="28" customFormat="1" ht="18" customHeight="1" x14ac:dyDescent="0.25">
      <c r="A8" s="40"/>
      <c r="B8" s="40"/>
      <c r="C8" s="3" t="s">
        <v>4</v>
      </c>
      <c r="D8" s="3"/>
      <c r="E8" s="38" t="s">
        <v>96</v>
      </c>
      <c r="F8" s="3"/>
      <c r="G8" s="40" t="s">
        <v>74</v>
      </c>
      <c r="H8" s="3"/>
      <c r="I8" s="39"/>
      <c r="J8" s="3"/>
      <c r="K8" s="40" t="s">
        <v>108</v>
      </c>
      <c r="L8" s="39"/>
      <c r="M8" s="39" t="s">
        <v>72</v>
      </c>
      <c r="N8" s="40"/>
      <c r="O8" s="39" t="s">
        <v>171</v>
      </c>
      <c r="P8" s="40"/>
      <c r="Q8" s="39" t="s">
        <v>132</v>
      </c>
      <c r="R8" s="40"/>
      <c r="S8" s="40" t="s">
        <v>69</v>
      </c>
      <c r="T8" s="39"/>
      <c r="U8" s="39" t="s">
        <v>2</v>
      </c>
      <c r="V8" s="39"/>
      <c r="W8" s="17"/>
      <c r="X8" s="43"/>
      <c r="Y8" s="17"/>
      <c r="Z8" s="53"/>
      <c r="AA8" s="17"/>
      <c r="AB8" s="102"/>
      <c r="AC8" s="17"/>
      <c r="AD8" s="53"/>
      <c r="AE8" s="102"/>
      <c r="AF8" s="53"/>
      <c r="AG8" s="53"/>
      <c r="AH8" s="102"/>
      <c r="AI8" s="102"/>
      <c r="AJ8" s="102"/>
      <c r="AK8" s="102"/>
      <c r="AL8" s="102"/>
    </row>
    <row r="9" spans="1:38" s="28" customFormat="1" ht="18" customHeight="1" x14ac:dyDescent="0.25">
      <c r="A9" s="17"/>
      <c r="B9" s="2" t="s">
        <v>7</v>
      </c>
      <c r="C9" s="17" t="s">
        <v>5</v>
      </c>
      <c r="D9" s="17"/>
      <c r="E9" s="38" t="s">
        <v>73</v>
      </c>
      <c r="F9" s="17"/>
      <c r="G9" s="40" t="s">
        <v>73</v>
      </c>
      <c r="H9" s="17"/>
      <c r="I9" s="39" t="s">
        <v>19</v>
      </c>
      <c r="J9" s="17"/>
      <c r="K9" s="168" t="s">
        <v>116</v>
      </c>
      <c r="L9" s="17"/>
      <c r="M9" s="40" t="s">
        <v>97</v>
      </c>
      <c r="N9" s="17"/>
      <c r="O9" s="40" t="s">
        <v>130</v>
      </c>
      <c r="P9" s="17"/>
      <c r="Q9" s="40" t="s">
        <v>133</v>
      </c>
      <c r="R9" s="17"/>
      <c r="S9" s="17" t="s">
        <v>15</v>
      </c>
      <c r="T9" s="17"/>
      <c r="U9" s="53" t="s">
        <v>15</v>
      </c>
      <c r="V9" s="17"/>
      <c r="W9" s="17"/>
      <c r="X9" s="43"/>
      <c r="Y9" s="17"/>
      <c r="Z9" s="53"/>
      <c r="AA9" s="17"/>
      <c r="AB9" s="102"/>
      <c r="AC9" s="17"/>
      <c r="AD9" s="53"/>
      <c r="AE9" s="17"/>
      <c r="AF9" s="90"/>
      <c r="AG9" s="17"/>
      <c r="AH9" s="17"/>
      <c r="AI9" s="17"/>
      <c r="AJ9" s="17"/>
      <c r="AK9" s="17"/>
      <c r="AL9" s="17"/>
    </row>
    <row r="10" spans="1:38" s="28" customFormat="1" ht="18" customHeight="1" x14ac:dyDescent="0.25">
      <c r="A10" s="44"/>
      <c r="B10" s="2"/>
      <c r="C10" s="226" t="s">
        <v>45</v>
      </c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</row>
    <row r="11" spans="1:38" s="28" customFormat="1" ht="20.25" customHeight="1" x14ac:dyDescent="0.25">
      <c r="A11" s="6" t="s">
        <v>162</v>
      </c>
      <c r="B11" s="5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s="28" customFormat="1" ht="20.25" customHeight="1" x14ac:dyDescent="0.25">
      <c r="A12" s="6" t="s">
        <v>196</v>
      </c>
      <c r="B12" s="53"/>
      <c r="C12" s="20">
        <v>201600</v>
      </c>
      <c r="D12" s="20"/>
      <c r="E12" s="20">
        <v>20160</v>
      </c>
      <c r="F12" s="20"/>
      <c r="G12" s="20">
        <v>2500000</v>
      </c>
      <c r="H12" s="20"/>
      <c r="I12" s="20">
        <v>22523616</v>
      </c>
      <c r="J12" s="20"/>
      <c r="K12" s="20">
        <v>2014738</v>
      </c>
      <c r="L12" s="20"/>
      <c r="M12" s="20">
        <v>-1330198</v>
      </c>
      <c r="N12" s="20"/>
      <c r="O12" s="20">
        <v>104407</v>
      </c>
      <c r="P12" s="20"/>
      <c r="Q12" s="20">
        <v>6338</v>
      </c>
      <c r="R12" s="20"/>
      <c r="S12" s="20">
        <f>SUM(K12:Q12)</f>
        <v>795285</v>
      </c>
      <c r="T12" s="20">
        <v>2</v>
      </c>
      <c r="U12" s="20">
        <f>SUM(C12:Q12)</f>
        <v>26040661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s="28" customFormat="1" ht="20.25" customHeight="1" x14ac:dyDescent="0.25">
      <c r="A13" s="6" t="s">
        <v>169</v>
      </c>
      <c r="B13" s="21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45"/>
    </row>
    <row r="14" spans="1:38" s="28" customFormat="1" ht="20.25" customHeight="1" x14ac:dyDescent="0.25">
      <c r="A14" s="6" t="s">
        <v>197</v>
      </c>
      <c r="B14" s="21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45"/>
    </row>
    <row r="15" spans="1:38" s="28" customFormat="1" ht="20.25" customHeight="1" x14ac:dyDescent="0.25">
      <c r="A15" s="11" t="s">
        <v>161</v>
      </c>
      <c r="B15" s="80">
        <v>9</v>
      </c>
      <c r="C15" s="34">
        <v>0</v>
      </c>
      <c r="D15" s="34"/>
      <c r="E15" s="34">
        <v>0</v>
      </c>
      <c r="F15" s="34"/>
      <c r="G15" s="34">
        <v>0</v>
      </c>
      <c r="H15" s="34"/>
      <c r="I15" s="34">
        <f>'Equity 9'!I16</f>
        <v>-10080</v>
      </c>
      <c r="J15" s="34"/>
      <c r="K15" s="34">
        <v>0</v>
      </c>
      <c r="L15" s="34"/>
      <c r="M15" s="34">
        <v>0</v>
      </c>
      <c r="N15" s="34"/>
      <c r="O15" s="34">
        <v>0</v>
      </c>
      <c r="P15" s="34"/>
      <c r="Q15" s="34">
        <v>0</v>
      </c>
      <c r="R15" s="34"/>
      <c r="S15" s="34">
        <v>0</v>
      </c>
      <c r="T15" s="34"/>
      <c r="U15" s="34">
        <f>SUM(C15:Q15)</f>
        <v>-10080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45"/>
    </row>
    <row r="16" spans="1:38" s="28" customFormat="1" ht="20.25" customHeight="1" x14ac:dyDescent="0.25">
      <c r="A16" s="6" t="s">
        <v>199</v>
      </c>
      <c r="B16" s="210"/>
      <c r="C16" s="211">
        <f>SUM(C15)</f>
        <v>0</v>
      </c>
      <c r="D16" s="20"/>
      <c r="E16" s="211">
        <f>SUM(E15)</f>
        <v>0</v>
      </c>
      <c r="F16" s="20"/>
      <c r="G16" s="211">
        <f>SUM(G15)</f>
        <v>0</v>
      </c>
      <c r="H16" s="20"/>
      <c r="I16" s="211">
        <f>SUM(I15)</f>
        <v>-10080</v>
      </c>
      <c r="J16" s="20"/>
      <c r="K16" s="211">
        <f>SUM(K15)</f>
        <v>0</v>
      </c>
      <c r="L16" s="20"/>
      <c r="M16" s="211">
        <f>SUM(M15)</f>
        <v>0</v>
      </c>
      <c r="N16" s="20"/>
      <c r="O16" s="211">
        <f>SUM(O15)</f>
        <v>0</v>
      </c>
      <c r="P16" s="20"/>
      <c r="Q16" s="211">
        <f>SUM(Q15)</f>
        <v>0</v>
      </c>
      <c r="R16" s="20"/>
      <c r="S16" s="211">
        <f>SUM(S15)</f>
        <v>0</v>
      </c>
      <c r="T16" s="20"/>
      <c r="U16" s="211">
        <f>SUM(U15)</f>
        <v>-10080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45"/>
    </row>
    <row r="17" spans="1:38" s="28" customFormat="1" ht="20.25" customHeight="1" x14ac:dyDescent="0.25">
      <c r="A17" s="6" t="s">
        <v>110</v>
      </c>
      <c r="B17" s="12"/>
      <c r="C17" s="211"/>
      <c r="D17" s="20"/>
      <c r="E17" s="211"/>
      <c r="F17" s="20"/>
      <c r="G17" s="211"/>
      <c r="H17" s="20"/>
      <c r="I17" s="211"/>
      <c r="J17" s="20"/>
      <c r="K17" s="211"/>
      <c r="L17" s="20"/>
      <c r="M17" s="211"/>
      <c r="N17" s="20"/>
      <c r="O17" s="211"/>
      <c r="P17" s="20"/>
      <c r="Q17" s="211"/>
      <c r="R17" s="20"/>
      <c r="S17" s="211"/>
      <c r="T17" s="20"/>
      <c r="U17" s="211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45"/>
    </row>
    <row r="18" spans="1:38" s="28" customFormat="1" ht="17.399999999999999" customHeight="1" x14ac:dyDescent="0.25">
      <c r="A18" s="82" t="s">
        <v>135</v>
      </c>
      <c r="B18" s="80"/>
      <c r="C18" s="34">
        <v>0</v>
      </c>
      <c r="D18" s="34"/>
      <c r="E18" s="34">
        <v>0</v>
      </c>
      <c r="F18" s="34"/>
      <c r="G18" s="34">
        <v>0</v>
      </c>
      <c r="H18" s="34">
        <v>0</v>
      </c>
      <c r="I18" s="34">
        <v>2474671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2474671</v>
      </c>
      <c r="V18" s="15">
        <v>0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45"/>
    </row>
    <row r="19" spans="1:38" s="28" customFormat="1" ht="17.399999999999999" customHeight="1" x14ac:dyDescent="0.25">
      <c r="A19" s="82" t="s">
        <v>124</v>
      </c>
      <c r="B19" s="12"/>
      <c r="C19" s="33">
        <v>0</v>
      </c>
      <c r="D19" s="132"/>
      <c r="E19" s="33">
        <v>0</v>
      </c>
      <c r="F19" s="52"/>
      <c r="G19" s="33">
        <v>0</v>
      </c>
      <c r="H19" s="52">
        <v>0</v>
      </c>
      <c r="I19" s="33">
        <v>0</v>
      </c>
      <c r="J19" s="52"/>
      <c r="K19" s="33">
        <v>604373</v>
      </c>
      <c r="L19" s="52"/>
      <c r="M19" s="33">
        <v>190277</v>
      </c>
      <c r="N19" s="52"/>
      <c r="O19" s="33">
        <v>-75770</v>
      </c>
      <c r="P19" s="52"/>
      <c r="Q19" s="33">
        <v>0</v>
      </c>
      <c r="R19" s="52"/>
      <c r="S19" s="152">
        <v>718880</v>
      </c>
      <c r="T19" s="52"/>
      <c r="U19" s="152">
        <v>718880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45"/>
    </row>
    <row r="20" spans="1:38" s="28" customFormat="1" ht="20.25" customHeight="1" x14ac:dyDescent="0.25">
      <c r="A20" s="44" t="s">
        <v>113</v>
      </c>
      <c r="B20" s="12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15"/>
      <c r="W20" s="15"/>
      <c r="X20" s="91"/>
      <c r="Y20" s="91"/>
      <c r="Z20" s="91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45"/>
    </row>
    <row r="21" spans="1:38" s="28" customFormat="1" ht="20.25" customHeight="1" x14ac:dyDescent="0.25">
      <c r="A21" s="44" t="s">
        <v>114</v>
      </c>
      <c r="B21" s="12"/>
      <c r="C21" s="20">
        <f>SUM(C18:C19)</f>
        <v>0</v>
      </c>
      <c r="D21" s="20"/>
      <c r="E21" s="20">
        <f>SUM(E18:E19)</f>
        <v>0</v>
      </c>
      <c r="F21" s="20"/>
      <c r="G21" s="20">
        <f>SUM(G18:G19)</f>
        <v>0</v>
      </c>
      <c r="H21" s="20"/>
      <c r="I21" s="20">
        <f>SUM(I18:I19)</f>
        <v>2474671</v>
      </c>
      <c r="J21" s="20"/>
      <c r="K21" s="20">
        <f>SUM(K18:K19)</f>
        <v>604373</v>
      </c>
      <c r="L21" s="20"/>
      <c r="M21" s="20">
        <f>SUM(M18:M19)</f>
        <v>190277</v>
      </c>
      <c r="N21" s="20"/>
      <c r="O21" s="20">
        <f>SUM(O18:O19)</f>
        <v>-75770</v>
      </c>
      <c r="P21" s="20"/>
      <c r="Q21" s="20">
        <f>SUM(Q18:Q19)</f>
        <v>0</v>
      </c>
      <c r="R21" s="20"/>
      <c r="S21" s="20">
        <f>SUM(S18:S19)</f>
        <v>718880</v>
      </c>
      <c r="T21" s="20"/>
      <c r="U21" s="20">
        <f>SUM(U18:U19)</f>
        <v>3193551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45"/>
    </row>
    <row r="22" spans="1:38" s="28" customFormat="1" ht="20.25" customHeight="1" thickBot="1" x14ac:dyDescent="0.3">
      <c r="A22" s="6" t="s">
        <v>180</v>
      </c>
      <c r="B22" s="12"/>
      <c r="C22" s="130">
        <f>C12+C21+C16</f>
        <v>201600</v>
      </c>
      <c r="D22" s="20"/>
      <c r="E22" s="130">
        <f>E12+E21+E16</f>
        <v>20160</v>
      </c>
      <c r="F22" s="20"/>
      <c r="G22" s="130">
        <f>G12+G21+G16</f>
        <v>2500000</v>
      </c>
      <c r="H22" s="20"/>
      <c r="I22" s="130">
        <f>I12+I21+I16</f>
        <v>24988207</v>
      </c>
      <c r="J22" s="20"/>
      <c r="K22" s="130">
        <f>K12+K21+K16</f>
        <v>2619111</v>
      </c>
      <c r="L22" s="20"/>
      <c r="M22" s="130">
        <f>M12+M21+M16</f>
        <v>-1139921</v>
      </c>
      <c r="N22" s="20"/>
      <c r="O22" s="130">
        <f>O12+O21+O16</f>
        <v>28637</v>
      </c>
      <c r="P22" s="20"/>
      <c r="Q22" s="130">
        <f>Q12+Q21+Q16</f>
        <v>6338</v>
      </c>
      <c r="R22" s="20"/>
      <c r="S22" s="130">
        <f>S12+S21+S16</f>
        <v>1514165</v>
      </c>
      <c r="T22" s="20"/>
      <c r="U22" s="130">
        <f>U12+U21+U16</f>
        <v>29224132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45"/>
    </row>
    <row r="23" spans="1:38" ht="13.8" customHeight="1" thickTop="1" x14ac:dyDescent="0.25">
      <c r="A23" s="24"/>
      <c r="B23" s="28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131"/>
      <c r="N23" s="93"/>
      <c r="O23" s="131"/>
      <c r="P23" s="93"/>
      <c r="Q23" s="131"/>
      <c r="R23" s="93"/>
      <c r="S23" s="93"/>
      <c r="T23" s="93"/>
      <c r="U23" s="93"/>
      <c r="V23" s="93"/>
      <c r="W23" s="93"/>
      <c r="X23" s="93"/>
      <c r="Y23" s="93"/>
    </row>
    <row r="24" spans="1:38" ht="16.95" customHeight="1" x14ac:dyDescent="0.25">
      <c r="A24" s="6" t="s">
        <v>179</v>
      </c>
      <c r="B24" s="28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131"/>
      <c r="N24" s="93"/>
      <c r="O24" s="131"/>
      <c r="P24" s="93"/>
      <c r="Q24" s="131"/>
      <c r="R24" s="93"/>
      <c r="S24" s="93"/>
      <c r="T24" s="93"/>
      <c r="U24" s="93"/>
      <c r="V24" s="93"/>
      <c r="W24" s="93"/>
      <c r="X24" s="93"/>
      <c r="Y24" s="93"/>
    </row>
    <row r="25" spans="1:38" s="28" customFormat="1" ht="20.25" customHeight="1" x14ac:dyDescent="0.25">
      <c r="A25" s="6" t="s">
        <v>181</v>
      </c>
      <c r="B25" s="40"/>
      <c r="C25" s="20">
        <f>C22</f>
        <v>201600</v>
      </c>
      <c r="D25" s="20"/>
      <c r="E25" s="20">
        <f>E22</f>
        <v>20160</v>
      </c>
      <c r="F25" s="20"/>
      <c r="G25" s="20">
        <f>G22</f>
        <v>2500000</v>
      </c>
      <c r="H25" s="20"/>
      <c r="I25" s="20">
        <v>26017255</v>
      </c>
      <c r="J25" s="20"/>
      <c r="K25" s="20">
        <v>2426817</v>
      </c>
      <c r="L25" s="20"/>
      <c r="M25" s="20">
        <v>-1231974</v>
      </c>
      <c r="N25" s="20"/>
      <c r="O25" s="20">
        <v>136968</v>
      </c>
      <c r="P25" s="20"/>
      <c r="Q25" s="20">
        <f>Q22</f>
        <v>6338</v>
      </c>
      <c r="R25" s="20"/>
      <c r="S25" s="20">
        <f>SUM(K25:Q25)</f>
        <v>1338149</v>
      </c>
      <c r="T25" s="20">
        <v>2</v>
      </c>
      <c r="U25" s="20">
        <f>SUM(C25:Q25)</f>
        <v>30077164</v>
      </c>
      <c r="V25" s="34"/>
      <c r="W25" s="47"/>
      <c r="X25" s="48"/>
      <c r="Y25" s="47"/>
      <c r="Z25" s="69"/>
      <c r="AA25" s="47"/>
      <c r="AB25" s="69"/>
      <c r="AC25" s="47"/>
      <c r="AD25" s="69"/>
      <c r="AE25" s="47"/>
      <c r="AF25" s="70"/>
      <c r="AG25" s="34"/>
      <c r="AH25" s="71"/>
      <c r="AI25" s="34"/>
      <c r="AJ25" s="34"/>
      <c r="AK25" s="34"/>
      <c r="AL25" s="34"/>
    </row>
    <row r="26" spans="1:38" s="28" customFormat="1" ht="20.25" customHeight="1" x14ac:dyDescent="0.25">
      <c r="A26" s="6" t="s">
        <v>169</v>
      </c>
      <c r="B26" s="21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45"/>
    </row>
    <row r="27" spans="1:38" s="28" customFormat="1" ht="20.25" customHeight="1" x14ac:dyDescent="0.25">
      <c r="A27" s="6" t="s">
        <v>197</v>
      </c>
      <c r="B27" s="21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45"/>
    </row>
    <row r="28" spans="1:38" s="28" customFormat="1" ht="20.25" customHeight="1" x14ac:dyDescent="0.25">
      <c r="A28" s="11" t="s">
        <v>161</v>
      </c>
      <c r="B28" s="80">
        <v>9</v>
      </c>
      <c r="C28" s="34">
        <v>0</v>
      </c>
      <c r="D28" s="34"/>
      <c r="E28" s="34">
        <v>0</v>
      </c>
      <c r="F28" s="34"/>
      <c r="G28" s="34">
        <v>0</v>
      </c>
      <c r="H28" s="34"/>
      <c r="I28" s="34">
        <f>'Equity 9'!I28</f>
        <v>-112893</v>
      </c>
      <c r="J28" s="34"/>
      <c r="K28" s="34">
        <v>0</v>
      </c>
      <c r="L28" s="34"/>
      <c r="M28" s="34">
        <v>0</v>
      </c>
      <c r="N28" s="34"/>
      <c r="O28" s="34">
        <v>0</v>
      </c>
      <c r="P28" s="34"/>
      <c r="Q28" s="34">
        <v>0</v>
      </c>
      <c r="R28" s="34"/>
      <c r="S28" s="34">
        <v>0</v>
      </c>
      <c r="T28" s="34"/>
      <c r="U28" s="34">
        <f>SUM(C28:Q28)</f>
        <v>-112893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45"/>
    </row>
    <row r="29" spans="1:38" s="28" customFormat="1" ht="20.25" customHeight="1" x14ac:dyDescent="0.25">
      <c r="A29" s="6" t="s">
        <v>199</v>
      </c>
      <c r="B29" s="210"/>
      <c r="C29" s="212">
        <f>SUM(C28)</f>
        <v>0</v>
      </c>
      <c r="D29" s="20"/>
      <c r="E29" s="212">
        <f>SUM(E28)</f>
        <v>0</v>
      </c>
      <c r="F29" s="20"/>
      <c r="G29" s="212">
        <f>SUM(G28)</f>
        <v>0</v>
      </c>
      <c r="H29" s="20"/>
      <c r="I29" s="212">
        <f>SUM(I28)</f>
        <v>-112893</v>
      </c>
      <c r="J29" s="20"/>
      <c r="K29" s="212">
        <f>SUM(K28)</f>
        <v>0</v>
      </c>
      <c r="L29" s="20"/>
      <c r="M29" s="212">
        <f>SUM(M28)</f>
        <v>0</v>
      </c>
      <c r="N29" s="20"/>
      <c r="O29" s="212">
        <f>SUM(O28)</f>
        <v>0</v>
      </c>
      <c r="P29" s="20"/>
      <c r="Q29" s="212">
        <f>SUM(Q28)</f>
        <v>0</v>
      </c>
      <c r="R29" s="20"/>
      <c r="S29" s="212">
        <f>SUM(S28)</f>
        <v>0</v>
      </c>
      <c r="T29" s="20"/>
      <c r="U29" s="212">
        <f>SUM(U28)</f>
        <v>-112893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45"/>
    </row>
    <row r="30" spans="1:38" s="28" customFormat="1" ht="20.25" customHeight="1" x14ac:dyDescent="0.25">
      <c r="A30" s="44" t="s">
        <v>110</v>
      </c>
      <c r="B30" s="4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34"/>
      <c r="W30" s="47"/>
      <c r="X30" s="48"/>
      <c r="Y30" s="47"/>
      <c r="Z30" s="69"/>
      <c r="AA30" s="47"/>
      <c r="AB30" s="69"/>
      <c r="AC30" s="47"/>
      <c r="AD30" s="69"/>
      <c r="AE30" s="47"/>
      <c r="AF30" s="70"/>
      <c r="AG30" s="34"/>
      <c r="AH30" s="71"/>
      <c r="AI30" s="34"/>
      <c r="AJ30" s="34"/>
      <c r="AK30" s="34"/>
      <c r="AL30" s="34"/>
    </row>
    <row r="31" spans="1:38" s="28" customFormat="1" ht="18" customHeight="1" x14ac:dyDescent="0.25">
      <c r="A31" s="82" t="s">
        <v>135</v>
      </c>
      <c r="B31" s="40"/>
      <c r="C31" s="52">
        <v>0</v>
      </c>
      <c r="D31" s="132"/>
      <c r="E31" s="52">
        <v>0</v>
      </c>
      <c r="F31" s="52"/>
      <c r="G31" s="52">
        <v>0</v>
      </c>
      <c r="H31" s="52">
        <f>ROUND(AA31/1000,0)</f>
        <v>0</v>
      </c>
      <c r="I31" s="52">
        <f>'PL 6M'!D31</f>
        <v>2217936</v>
      </c>
      <c r="J31" s="52">
        <f>ROUND(AC31/1000,0)</f>
        <v>0</v>
      </c>
      <c r="K31" s="52">
        <v>0</v>
      </c>
      <c r="L31" s="52">
        <f>ROUND(AE31/1000,0)</f>
        <v>0</v>
      </c>
      <c r="M31" s="52">
        <v>0</v>
      </c>
      <c r="N31" s="52">
        <f>ROUND(AE31/1000,0)</f>
        <v>0</v>
      </c>
      <c r="O31" s="52">
        <v>0</v>
      </c>
      <c r="P31" s="52">
        <f>ROUND(AE31/1000,0)</f>
        <v>0</v>
      </c>
      <c r="Q31" s="52">
        <v>0</v>
      </c>
      <c r="R31" s="52">
        <f>ROUND(AG31/1000,0)</f>
        <v>0</v>
      </c>
      <c r="S31" s="34">
        <f>SUM(K31:M31)</f>
        <v>0</v>
      </c>
      <c r="T31" s="52">
        <f>ROUND(AI31/1000,0)</f>
        <v>0</v>
      </c>
      <c r="U31" s="34">
        <f>SUM(C31:Q31)</f>
        <v>2217936</v>
      </c>
      <c r="V31" s="52">
        <f>ROUND(AK31/1000,0)</f>
        <v>0</v>
      </c>
      <c r="W31" s="53"/>
      <c r="X31" s="97"/>
      <c r="Y31" s="83"/>
      <c r="Z31" s="97"/>
      <c r="AA31" s="53"/>
      <c r="AB31" s="97"/>
      <c r="AC31" s="53"/>
      <c r="AD31" s="97"/>
      <c r="AE31" s="83"/>
      <c r="AF31" s="52"/>
      <c r="AG31" s="83"/>
      <c r="AH31" s="52"/>
      <c r="AI31" s="83"/>
      <c r="AJ31" s="90"/>
      <c r="AK31" s="83"/>
      <c r="AL31" s="52"/>
    </row>
    <row r="32" spans="1:38" s="28" customFormat="1" ht="18" customHeight="1" x14ac:dyDescent="0.25">
      <c r="A32" s="82" t="s">
        <v>124</v>
      </c>
      <c r="B32" s="40"/>
      <c r="C32" s="33">
        <v>0</v>
      </c>
      <c r="D32" s="132"/>
      <c r="E32" s="33">
        <v>0</v>
      </c>
      <c r="F32" s="52"/>
      <c r="G32" s="33">
        <v>0</v>
      </c>
      <c r="H32" s="52">
        <f>ROUND(AA32/1000,0)</f>
        <v>0</v>
      </c>
      <c r="I32" s="33">
        <v>0</v>
      </c>
      <c r="J32" s="52"/>
      <c r="K32" s="33">
        <f>'PL 6M'!D58+'PL 6M'!D62</f>
        <v>201094</v>
      </c>
      <c r="L32" s="52"/>
      <c r="M32" s="33">
        <f>'PL 6M'!D51</f>
        <v>104022</v>
      </c>
      <c r="N32" s="52"/>
      <c r="O32" s="33">
        <f>'PL 6M'!D60</f>
        <v>-291233</v>
      </c>
      <c r="P32" s="52"/>
      <c r="Q32" s="33">
        <v>0</v>
      </c>
      <c r="R32" s="52"/>
      <c r="S32" s="152">
        <f>SUM(K32:Q32)</f>
        <v>13883</v>
      </c>
      <c r="T32" s="52"/>
      <c r="U32" s="152">
        <f>SUM(C32:Q32)</f>
        <v>13883</v>
      </c>
      <c r="V32" s="52"/>
      <c r="W32" s="53"/>
      <c r="X32" s="97"/>
      <c r="Y32" s="83"/>
      <c r="Z32" s="97"/>
      <c r="AA32" s="53"/>
      <c r="AB32" s="97"/>
      <c r="AC32" s="53"/>
      <c r="AD32" s="97"/>
      <c r="AE32" s="83"/>
      <c r="AF32" s="52"/>
      <c r="AG32" s="83"/>
      <c r="AH32" s="52"/>
      <c r="AI32" s="83"/>
      <c r="AJ32" s="90"/>
      <c r="AK32" s="83"/>
      <c r="AL32" s="52"/>
    </row>
    <row r="33" spans="1:38" s="28" customFormat="1" ht="20.25" customHeight="1" x14ac:dyDescent="0.25">
      <c r="A33" s="44" t="s">
        <v>113</v>
      </c>
      <c r="B33" s="40"/>
      <c r="C33" s="90"/>
      <c r="D33" s="132"/>
      <c r="E33" s="90"/>
      <c r="F33" s="34"/>
      <c r="G33" s="90"/>
      <c r="H33" s="132"/>
      <c r="I33" s="90"/>
      <c r="J33" s="132"/>
      <c r="K33" s="90"/>
      <c r="L33" s="34"/>
      <c r="M33" s="52"/>
      <c r="N33" s="34"/>
      <c r="O33" s="52"/>
      <c r="P33" s="34"/>
      <c r="Q33" s="52"/>
      <c r="R33" s="34"/>
      <c r="S33" s="34"/>
      <c r="T33" s="34"/>
      <c r="U33" s="34"/>
      <c r="V33" s="99"/>
      <c r="W33" s="53"/>
      <c r="X33" s="97"/>
      <c r="Y33" s="83"/>
      <c r="Z33" s="97"/>
      <c r="AA33" s="53"/>
      <c r="AB33" s="97"/>
      <c r="AC33" s="53"/>
      <c r="AD33" s="97"/>
      <c r="AE33" s="83"/>
      <c r="AF33" s="52"/>
      <c r="AG33" s="83"/>
      <c r="AH33" s="52"/>
      <c r="AI33" s="83"/>
      <c r="AJ33" s="90"/>
      <c r="AK33" s="83"/>
      <c r="AL33" s="52"/>
    </row>
    <row r="34" spans="1:38" s="28" customFormat="1" ht="20.25" customHeight="1" x14ac:dyDescent="0.25">
      <c r="A34" s="44" t="s">
        <v>114</v>
      </c>
      <c r="B34" s="40"/>
      <c r="C34" s="100">
        <f>SUM(C31:C32)</f>
        <v>0</v>
      </c>
      <c r="D34" s="158"/>
      <c r="E34" s="100">
        <f>SUM(E31:E32)</f>
        <v>0</v>
      </c>
      <c r="F34" s="159"/>
      <c r="G34" s="100">
        <f>SUM(G31:G32)</f>
        <v>0</v>
      </c>
      <c r="H34" s="75"/>
      <c r="I34" s="100">
        <f>SUM(I31:I32)</f>
        <v>2217936</v>
      </c>
      <c r="J34" s="158"/>
      <c r="K34" s="100">
        <f>SUM(K31:K32)</f>
        <v>201094</v>
      </c>
      <c r="L34" s="159"/>
      <c r="M34" s="100">
        <f>SUM(M31:M32)</f>
        <v>104022</v>
      </c>
      <c r="N34" s="159"/>
      <c r="O34" s="100">
        <f>SUM(O31:O32)</f>
        <v>-291233</v>
      </c>
      <c r="P34" s="159"/>
      <c r="Q34" s="100">
        <f>SUM(Q31:Q32)</f>
        <v>0</v>
      </c>
      <c r="R34" s="159"/>
      <c r="S34" s="100">
        <f>SUM(S31:S32)</f>
        <v>13883</v>
      </c>
      <c r="T34" s="159"/>
      <c r="U34" s="100">
        <f>SUM(U31:U32)</f>
        <v>2231819</v>
      </c>
      <c r="V34" s="99"/>
      <c r="W34" s="53"/>
      <c r="X34" s="97"/>
      <c r="Y34" s="83"/>
      <c r="Z34" s="97"/>
      <c r="AA34" s="53"/>
      <c r="AB34" s="97"/>
      <c r="AC34" s="53"/>
      <c r="AD34" s="97"/>
      <c r="AE34" s="83"/>
      <c r="AF34" s="52"/>
      <c r="AG34" s="83"/>
      <c r="AH34" s="52"/>
      <c r="AI34" s="83"/>
      <c r="AJ34" s="90"/>
      <c r="AK34" s="83"/>
      <c r="AL34" s="52"/>
    </row>
    <row r="35" spans="1:38" s="72" customFormat="1" ht="20.25" customHeight="1" thickBot="1" x14ac:dyDescent="0.3">
      <c r="A35" s="44" t="s">
        <v>182</v>
      </c>
      <c r="B35" s="40"/>
      <c r="C35" s="66">
        <f>C25+C34+C29</f>
        <v>201600</v>
      </c>
      <c r="D35" s="65"/>
      <c r="E35" s="66">
        <f>E25+E34+E29</f>
        <v>20160</v>
      </c>
      <c r="F35" s="65"/>
      <c r="G35" s="66">
        <f>G25+G34+G29</f>
        <v>2500000</v>
      </c>
      <c r="H35" s="21"/>
      <c r="I35" s="66">
        <f>I25+I34+I29</f>
        <v>28122298</v>
      </c>
      <c r="J35" s="65"/>
      <c r="K35" s="66">
        <f>K25+K34+K29</f>
        <v>2627911</v>
      </c>
      <c r="L35" s="65"/>
      <c r="M35" s="66">
        <f>M25+M34+M29</f>
        <v>-1127952</v>
      </c>
      <c r="N35" s="65"/>
      <c r="O35" s="66">
        <f>O25+O34+O29</f>
        <v>-154265</v>
      </c>
      <c r="P35" s="65"/>
      <c r="Q35" s="66">
        <f>Q25+Q34+Q29</f>
        <v>6338</v>
      </c>
      <c r="R35" s="65"/>
      <c r="S35" s="66">
        <f>S25+S34+S29</f>
        <v>1352032</v>
      </c>
      <c r="T35" s="21"/>
      <c r="U35" s="66">
        <f>U25+U34+U29</f>
        <v>32196090</v>
      </c>
      <c r="V35" s="65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</row>
    <row r="36" spans="1:38" ht="20.25" customHeight="1" thickTop="1" x14ac:dyDescent="0.25">
      <c r="A36" s="44"/>
      <c r="B36" s="28"/>
      <c r="C36" s="55"/>
      <c r="D36" s="55"/>
      <c r="E36" s="55"/>
      <c r="F36" s="56"/>
      <c r="G36" s="55"/>
      <c r="H36" s="56"/>
      <c r="I36" s="218"/>
      <c r="J36" s="219"/>
      <c r="K36" s="218"/>
      <c r="L36" s="219"/>
      <c r="M36" s="220"/>
      <c r="N36" s="219"/>
      <c r="O36" s="220"/>
      <c r="P36" s="219"/>
      <c r="Q36" s="220"/>
      <c r="R36" s="219"/>
      <c r="S36" s="219"/>
      <c r="T36" s="219"/>
      <c r="U36" s="219"/>
      <c r="V36" s="56"/>
      <c r="W36" s="54"/>
      <c r="X36" s="105"/>
      <c r="Y36" s="54"/>
    </row>
    <row r="37" spans="1:38" ht="20.25" customHeight="1" x14ac:dyDescent="0.25">
      <c r="I37" s="131"/>
      <c r="K37" s="131"/>
      <c r="S37" s="131"/>
      <c r="U37" s="131"/>
    </row>
    <row r="38" spans="1:38" ht="20.25" customHeight="1" x14ac:dyDescent="0.25">
      <c r="S38" s="131"/>
    </row>
    <row r="40" spans="1:38" ht="20.25" customHeight="1" x14ac:dyDescent="0.25">
      <c r="S40" s="161"/>
    </row>
    <row r="50" spans="4:8" ht="20.25" customHeight="1" x14ac:dyDescent="0.25">
      <c r="D50" s="5">
        <f>SUM(D46:D49)</f>
        <v>0</v>
      </c>
      <c r="H50" s="5">
        <f>SUM(H46:H49)</f>
        <v>0</v>
      </c>
    </row>
  </sheetData>
  <mergeCells count="7">
    <mergeCell ref="K4:S4"/>
    <mergeCell ref="C10:U10"/>
    <mergeCell ref="C3:V3"/>
    <mergeCell ref="W3:AL3"/>
    <mergeCell ref="AD4:AF4"/>
    <mergeCell ref="W10:AL10"/>
    <mergeCell ref="E4:I4"/>
  </mergeCells>
  <pageMargins left="0.5" right="0.5" top="0.48" bottom="0.5" header="0.3" footer="0.5"/>
  <pageSetup paperSize="9" scale="65" firstPageNumber="8" orientation="landscape" useFirstPageNumber="1" r:id="rId1"/>
  <headerFooter>
    <oddFooter>&amp;L  The accompanying notes form an integral part of the interim financial statements.
 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AA41"/>
  <sheetViews>
    <sheetView view="pageBreakPreview" zoomScale="80" zoomScaleNormal="70" zoomScaleSheetLayoutView="80" workbookViewId="0">
      <selection activeCell="U25" sqref="U25"/>
    </sheetView>
  </sheetViews>
  <sheetFormatPr defaultColWidth="9.21875" defaultRowHeight="20.25" customHeight="1" x14ac:dyDescent="0.25"/>
  <cols>
    <col min="1" max="1" width="50.44140625" style="5" customWidth="1"/>
    <col min="2" max="2" width="5.88671875" style="5" customWidth="1"/>
    <col min="3" max="3" width="14.44140625" style="5" customWidth="1"/>
    <col min="4" max="4" width="1.44140625" style="5" customWidth="1"/>
    <col min="5" max="5" width="14" style="5" customWidth="1"/>
    <col min="6" max="6" width="1.21875" style="5" customWidth="1"/>
    <col min="7" max="7" width="14" style="5" customWidth="1"/>
    <col min="8" max="8" width="1.5546875" style="5" customWidth="1"/>
    <col min="9" max="9" width="14.77734375" style="5" customWidth="1"/>
    <col min="10" max="10" width="1.5546875" style="5" customWidth="1"/>
    <col min="11" max="11" width="23.21875" style="5" bestFit="1" customWidth="1"/>
    <col min="12" max="12" width="1.44140625" style="5" customWidth="1"/>
    <col min="13" max="13" width="14.5546875" style="5" bestFit="1" customWidth="1"/>
    <col min="14" max="14" width="1.44140625" style="5" customWidth="1"/>
    <col min="15" max="15" width="14.5546875" style="5" customWidth="1"/>
    <col min="16" max="16" width="1.44140625" style="5" customWidth="1"/>
    <col min="17" max="17" width="12.88671875" style="104" customWidth="1"/>
    <col min="18" max="18" width="1.44140625" style="104" customWidth="1"/>
    <col min="19" max="19" width="13.5546875" style="104" customWidth="1"/>
    <col min="20" max="20" width="1.21875" style="104" customWidth="1"/>
    <col min="21" max="21" width="15" style="104" bestFit="1" customWidth="1"/>
    <col min="22" max="22" width="1.5546875" style="104" customWidth="1"/>
    <col min="23" max="23" width="13.44140625" style="104" bestFit="1" customWidth="1"/>
    <col min="24" max="24" width="1.5546875" style="104" customWidth="1"/>
    <col min="25" max="25" width="14.5546875" style="104" bestFit="1" customWidth="1"/>
    <col min="26" max="26" width="1.44140625" style="104" customWidth="1"/>
    <col min="27" max="27" width="14.5546875" style="104" bestFit="1" customWidth="1"/>
    <col min="28" max="16384" width="9.21875" style="104"/>
  </cols>
  <sheetData>
    <row r="1" spans="1:27" ht="20.25" customHeight="1" x14ac:dyDescent="0.25">
      <c r="A1" s="16" t="s">
        <v>59</v>
      </c>
      <c r="Q1" s="54"/>
      <c r="R1" s="54"/>
      <c r="S1" s="54"/>
      <c r="T1" s="54"/>
      <c r="U1" s="56"/>
      <c r="V1" s="54"/>
      <c r="W1" s="56"/>
      <c r="X1" s="54"/>
      <c r="Y1" s="54"/>
      <c r="Z1" s="105"/>
      <c r="AA1" s="54"/>
    </row>
    <row r="2" spans="1:27" s="72" customFormat="1" ht="20.25" customHeight="1" x14ac:dyDescent="0.25">
      <c r="A2" s="119" t="s">
        <v>56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1"/>
      <c r="S2" s="58"/>
      <c r="U2" s="58"/>
      <c r="V2" s="58"/>
      <c r="W2" s="58"/>
      <c r="X2" s="58"/>
      <c r="Y2" s="58"/>
      <c r="Z2" s="58"/>
      <c r="AA2" s="93"/>
    </row>
    <row r="3" spans="1:27" ht="9.4499999999999993" customHeight="1" x14ac:dyDescent="0.25">
      <c r="A3" s="119"/>
      <c r="B3" s="104"/>
    </row>
    <row r="4" spans="1:27" s="72" customFormat="1" ht="20.25" customHeight="1" x14ac:dyDescent="0.25">
      <c r="B4" s="53"/>
      <c r="C4" s="225" t="s">
        <v>17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7" s="72" customFormat="1" ht="20.25" customHeight="1" x14ac:dyDescent="0.25">
      <c r="B5" s="53"/>
      <c r="C5" s="14"/>
      <c r="D5" s="14"/>
      <c r="E5" s="237" t="s">
        <v>55</v>
      </c>
      <c r="F5" s="237"/>
      <c r="G5" s="237"/>
      <c r="H5" s="237"/>
      <c r="I5" s="237"/>
      <c r="J5" s="14"/>
      <c r="K5" s="233" t="s">
        <v>100</v>
      </c>
      <c r="L5" s="233"/>
      <c r="M5" s="233"/>
      <c r="N5" s="233"/>
      <c r="O5" s="233"/>
      <c r="P5" s="150"/>
      <c r="Q5" s="14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7" s="72" customFormat="1" ht="17.399999999999999" customHeight="1" x14ac:dyDescent="0.25">
      <c r="B6" s="53"/>
      <c r="C6" s="14"/>
      <c r="D6" s="14"/>
      <c r="E6" s="14"/>
      <c r="F6" s="14"/>
      <c r="G6" s="14"/>
      <c r="H6" s="14"/>
      <c r="I6" s="14"/>
      <c r="J6" s="14"/>
      <c r="K6" s="166" t="s">
        <v>107</v>
      </c>
      <c r="L6" s="14"/>
      <c r="M6" s="166"/>
      <c r="N6" s="166"/>
      <c r="O6" s="166"/>
      <c r="P6" s="14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7" s="72" customFormat="1" ht="17.399999999999999" customHeight="1" x14ac:dyDescent="0.25">
      <c r="B7" s="53"/>
      <c r="C7" s="14"/>
      <c r="D7" s="14"/>
      <c r="J7" s="14"/>
      <c r="K7" s="166" t="s">
        <v>98</v>
      </c>
      <c r="L7" s="104"/>
      <c r="M7" s="170" t="s">
        <v>156</v>
      </c>
      <c r="N7" s="170"/>
      <c r="O7" s="170"/>
      <c r="P7" s="104"/>
      <c r="Q7" s="49"/>
      <c r="R7" s="57"/>
      <c r="S7" s="49"/>
      <c r="T7" s="57"/>
      <c r="U7" s="49"/>
      <c r="V7" s="57"/>
      <c r="W7" s="49"/>
      <c r="Y7" s="93"/>
      <c r="Z7" s="93"/>
      <c r="AA7" s="93"/>
    </row>
    <row r="8" spans="1:27" s="72" customFormat="1" ht="17.399999999999999" customHeight="1" x14ac:dyDescent="0.25">
      <c r="A8" s="53"/>
      <c r="B8" s="17"/>
      <c r="C8" s="3" t="s">
        <v>3</v>
      </c>
      <c r="D8" s="3"/>
      <c r="E8" s="101"/>
      <c r="F8" s="101"/>
      <c r="G8" s="101"/>
      <c r="H8" s="14"/>
      <c r="I8" s="41"/>
      <c r="J8" s="3"/>
      <c r="K8" s="166" t="s">
        <v>99</v>
      </c>
      <c r="L8" s="53"/>
      <c r="M8" s="170" t="s">
        <v>131</v>
      </c>
      <c r="N8" s="170"/>
      <c r="O8" s="170" t="s">
        <v>68</v>
      </c>
      <c r="P8" s="53"/>
      <c r="Q8" s="39"/>
      <c r="R8" s="57"/>
      <c r="S8" s="49"/>
      <c r="T8" s="57"/>
      <c r="U8" s="49"/>
      <c r="V8" s="44"/>
      <c r="W8" s="49"/>
      <c r="X8" s="93"/>
      <c r="Y8" s="93"/>
      <c r="Z8" s="93"/>
      <c r="AA8" s="93"/>
    </row>
    <row r="9" spans="1:27" s="72" customFormat="1" ht="17.399999999999999" customHeight="1" x14ac:dyDescent="0.25">
      <c r="A9" s="53"/>
      <c r="B9" s="17"/>
      <c r="C9" s="3" t="s">
        <v>4</v>
      </c>
      <c r="D9" s="3"/>
      <c r="E9" s="38" t="s">
        <v>96</v>
      </c>
      <c r="F9" s="3"/>
      <c r="G9" s="40" t="s">
        <v>74</v>
      </c>
      <c r="H9" s="3"/>
      <c r="I9" s="39"/>
      <c r="J9" s="3"/>
      <c r="K9" s="167" t="s">
        <v>108</v>
      </c>
      <c r="L9" s="39"/>
      <c r="M9" s="167" t="s">
        <v>132</v>
      </c>
      <c r="N9" s="167"/>
      <c r="O9" s="167" t="s">
        <v>148</v>
      </c>
      <c r="P9" s="39"/>
      <c r="Q9" s="39" t="s">
        <v>2</v>
      </c>
      <c r="R9" s="108"/>
      <c r="S9" s="107"/>
      <c r="T9" s="108"/>
      <c r="U9" s="107"/>
      <c r="V9" s="108"/>
      <c r="W9" s="107"/>
      <c r="X9" s="108"/>
      <c r="Y9" s="96"/>
      <c r="Z9" s="35"/>
      <c r="AA9" s="96"/>
    </row>
    <row r="10" spans="1:27" ht="17.399999999999999" customHeight="1" x14ac:dyDescent="0.25">
      <c r="A10" s="53"/>
      <c r="B10" s="221" t="s">
        <v>7</v>
      </c>
      <c r="C10" s="17" t="s">
        <v>5</v>
      </c>
      <c r="D10" s="17"/>
      <c r="E10" s="38" t="s">
        <v>73</v>
      </c>
      <c r="F10" s="17"/>
      <c r="G10" s="40" t="s">
        <v>73</v>
      </c>
      <c r="H10" s="17"/>
      <c r="I10" s="39" t="s">
        <v>19</v>
      </c>
      <c r="J10" s="17"/>
      <c r="K10" s="166" t="s">
        <v>109</v>
      </c>
      <c r="L10" s="17"/>
      <c r="M10" s="170" t="s">
        <v>133</v>
      </c>
      <c r="N10" s="170"/>
      <c r="O10" s="170" t="s">
        <v>149</v>
      </c>
      <c r="P10" s="17"/>
      <c r="Q10" s="17" t="s">
        <v>15</v>
      </c>
      <c r="R10" s="93"/>
      <c r="S10" s="93"/>
      <c r="T10" s="93"/>
      <c r="U10" s="93"/>
      <c r="V10" s="93"/>
      <c r="W10" s="93"/>
      <c r="X10" s="93"/>
      <c r="Y10" s="93"/>
      <c r="Z10" s="93"/>
      <c r="AA10" s="93"/>
    </row>
    <row r="11" spans="1:27" s="72" customFormat="1" ht="20.25" customHeight="1" x14ac:dyDescent="0.25">
      <c r="A11" s="104"/>
      <c r="B11" s="95"/>
      <c r="C11" s="226" t="s">
        <v>45</v>
      </c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108"/>
      <c r="S11" s="107"/>
      <c r="T11" s="108"/>
      <c r="U11" s="107"/>
      <c r="V11" s="108"/>
      <c r="W11" s="107"/>
      <c r="X11" s="108"/>
      <c r="Y11" s="96"/>
      <c r="Z11" s="35"/>
      <c r="AA11" s="96"/>
    </row>
    <row r="12" spans="1:27" ht="16.95" customHeight="1" x14ac:dyDescent="0.25">
      <c r="A12" s="6" t="s">
        <v>162</v>
      </c>
      <c r="B12" s="9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</row>
    <row r="13" spans="1:27" ht="16.95" customHeight="1" x14ac:dyDescent="0.25">
      <c r="A13" s="6" t="s">
        <v>134</v>
      </c>
      <c r="B13" s="95"/>
      <c r="C13" s="35">
        <v>201600</v>
      </c>
      <c r="D13" s="35"/>
      <c r="E13" s="35">
        <v>20160</v>
      </c>
      <c r="F13" s="35"/>
      <c r="G13" s="35">
        <v>2500000</v>
      </c>
      <c r="H13" s="35"/>
      <c r="I13" s="35">
        <v>12460001</v>
      </c>
      <c r="J13" s="35"/>
      <c r="K13" s="35">
        <v>2014738</v>
      </c>
      <c r="L13" s="35"/>
      <c r="M13" s="35">
        <v>6338</v>
      </c>
      <c r="N13" s="35"/>
      <c r="O13" s="35">
        <f>SUM(K13:M13)</f>
        <v>2021076</v>
      </c>
      <c r="P13" s="35"/>
      <c r="Q13" s="35">
        <f>SUM(C13:M13)</f>
        <v>17202837</v>
      </c>
      <c r="R13" s="93"/>
      <c r="S13" s="93"/>
      <c r="T13" s="93"/>
      <c r="U13" s="93"/>
      <c r="V13" s="93"/>
      <c r="W13" s="93"/>
      <c r="X13" s="93"/>
      <c r="Y13" s="93"/>
      <c r="Z13" s="93"/>
      <c r="AA13" s="93"/>
    </row>
    <row r="14" spans="1:27" ht="16.95" customHeight="1" x14ac:dyDescent="0.25">
      <c r="A14" s="6" t="s">
        <v>169</v>
      </c>
      <c r="B14" s="9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93"/>
      <c r="S14" s="93"/>
      <c r="T14" s="93"/>
      <c r="U14" s="93"/>
      <c r="V14" s="93"/>
      <c r="W14" s="93"/>
      <c r="X14" s="93"/>
      <c r="Y14" s="93"/>
      <c r="Z14" s="93"/>
      <c r="AA14" s="93"/>
    </row>
    <row r="15" spans="1:27" ht="16.95" customHeight="1" x14ac:dyDescent="0.25">
      <c r="A15" s="6" t="s">
        <v>197</v>
      </c>
      <c r="B15" s="9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93"/>
      <c r="S15" s="93"/>
      <c r="T15" s="93"/>
      <c r="U15" s="93"/>
      <c r="V15" s="93"/>
      <c r="W15" s="93"/>
      <c r="X15" s="93"/>
      <c r="Y15" s="93"/>
      <c r="Z15" s="93"/>
      <c r="AA15" s="93"/>
    </row>
    <row r="16" spans="1:27" s="72" customFormat="1" ht="17.399999999999999" customHeight="1" x14ac:dyDescent="0.25">
      <c r="A16" s="82" t="s">
        <v>161</v>
      </c>
      <c r="B16" s="221">
        <v>9</v>
      </c>
      <c r="C16" s="109">
        <v>0</v>
      </c>
      <c r="D16" s="59"/>
      <c r="E16" s="109">
        <v>0</v>
      </c>
      <c r="F16" s="59"/>
      <c r="G16" s="109">
        <v>0</v>
      </c>
      <c r="H16" s="109"/>
      <c r="I16" s="109">
        <v>-10080</v>
      </c>
      <c r="J16" s="109"/>
      <c r="K16" s="59">
        <v>0</v>
      </c>
      <c r="L16" s="59"/>
      <c r="M16" s="59">
        <v>0</v>
      </c>
      <c r="N16" s="59"/>
      <c r="O16" s="35">
        <f>SUM(K16:M16)</f>
        <v>0</v>
      </c>
      <c r="P16" s="109"/>
      <c r="Q16" s="93">
        <f>SUM(C16:M16)</f>
        <v>-10080</v>
      </c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7" ht="16.95" customHeight="1" x14ac:dyDescent="0.25">
      <c r="A17" s="6" t="s">
        <v>199</v>
      </c>
      <c r="B17" s="221"/>
      <c r="C17" s="213">
        <f>SUM(C16)</f>
        <v>0</v>
      </c>
      <c r="D17" s="35"/>
      <c r="E17" s="213">
        <f>SUM(E16)</f>
        <v>0</v>
      </c>
      <c r="F17" s="35"/>
      <c r="G17" s="213">
        <f>SUM(G16)</f>
        <v>0</v>
      </c>
      <c r="H17" s="35"/>
      <c r="I17" s="213">
        <f>SUM(I16)</f>
        <v>-10080</v>
      </c>
      <c r="J17" s="35"/>
      <c r="K17" s="213">
        <f>SUM(K16)</f>
        <v>0</v>
      </c>
      <c r="L17" s="213"/>
      <c r="M17" s="213">
        <f>SUM(M16)</f>
        <v>0</v>
      </c>
      <c r="N17" s="35"/>
      <c r="O17" s="213">
        <f>SUM(O16)</f>
        <v>0</v>
      </c>
      <c r="P17" s="35"/>
      <c r="Q17" s="213">
        <f>SUM(Q16)</f>
        <v>-10080</v>
      </c>
      <c r="R17" s="93"/>
      <c r="S17" s="93"/>
      <c r="T17" s="93"/>
      <c r="U17" s="93"/>
      <c r="V17" s="93"/>
      <c r="W17" s="93"/>
      <c r="X17" s="93"/>
      <c r="Y17" s="93"/>
      <c r="Z17" s="93"/>
      <c r="AA17" s="93"/>
    </row>
    <row r="18" spans="1:27" ht="16.95" customHeight="1" x14ac:dyDescent="0.25">
      <c r="A18" s="6" t="s">
        <v>110</v>
      </c>
      <c r="B18" s="22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</row>
    <row r="19" spans="1:27" s="72" customFormat="1" ht="17.399999999999999" customHeight="1" x14ac:dyDescent="0.25">
      <c r="A19" s="82" t="s">
        <v>135</v>
      </c>
      <c r="B19" s="221"/>
      <c r="C19" s="59">
        <v>0</v>
      </c>
      <c r="D19" s="59"/>
      <c r="E19" s="59">
        <v>0</v>
      </c>
      <c r="F19" s="59"/>
      <c r="G19" s="59">
        <v>0</v>
      </c>
      <c r="H19" s="59"/>
      <c r="I19" s="59">
        <v>711200</v>
      </c>
      <c r="J19" s="59"/>
      <c r="K19" s="59">
        <v>0</v>
      </c>
      <c r="L19" s="59"/>
      <c r="M19" s="59">
        <v>0</v>
      </c>
      <c r="N19" s="59"/>
      <c r="O19" s="35">
        <v>0</v>
      </c>
      <c r="P19" s="59"/>
      <c r="Q19" s="93">
        <v>711200</v>
      </c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1:27" ht="17.399999999999999" customHeight="1" x14ac:dyDescent="0.25">
      <c r="A20" s="82" t="s">
        <v>112</v>
      </c>
      <c r="B20" s="93"/>
      <c r="C20" s="224">
        <v>0</v>
      </c>
      <c r="D20" s="224"/>
      <c r="E20" s="224">
        <v>0</v>
      </c>
      <c r="F20" s="224"/>
      <c r="G20" s="224">
        <v>0</v>
      </c>
      <c r="H20" s="224"/>
      <c r="I20" s="224">
        <v>0</v>
      </c>
      <c r="J20" s="224"/>
      <c r="K20" s="224">
        <v>604373</v>
      </c>
      <c r="L20" s="224"/>
      <c r="M20" s="224">
        <v>0</v>
      </c>
      <c r="N20" s="224"/>
      <c r="O20" s="109">
        <v>604373</v>
      </c>
      <c r="P20" s="224"/>
      <c r="Q20" s="93">
        <v>604373</v>
      </c>
    </row>
    <row r="21" spans="1:27" ht="20.25" customHeight="1" x14ac:dyDescent="0.25">
      <c r="A21" s="24" t="s">
        <v>157</v>
      </c>
      <c r="B21" s="93"/>
      <c r="C21" s="157">
        <f>SUM(C19:C20)</f>
        <v>0</v>
      </c>
      <c r="D21" s="160"/>
      <c r="E21" s="157">
        <f>SUM(E19:E20)</f>
        <v>0</v>
      </c>
      <c r="F21" s="160"/>
      <c r="G21" s="157">
        <f>SUM(G19:G20)</f>
        <v>0</v>
      </c>
      <c r="H21" s="160"/>
      <c r="I21" s="157">
        <f>SUM(I19:I20)</f>
        <v>711200</v>
      </c>
      <c r="J21" s="160"/>
      <c r="K21" s="157">
        <f>SUM(K19:K20)</f>
        <v>604373</v>
      </c>
      <c r="L21" s="160"/>
      <c r="M21" s="157">
        <f>SUM(M19:M20)</f>
        <v>0</v>
      </c>
      <c r="N21" s="223"/>
      <c r="O21" s="157">
        <f>SUM(O19:O20)</f>
        <v>604373</v>
      </c>
      <c r="P21" s="160"/>
      <c r="Q21" s="157">
        <f>SUM(Q19:Q20)</f>
        <v>1315573</v>
      </c>
    </row>
    <row r="22" spans="1:27" s="72" customFormat="1" ht="20.25" customHeight="1" thickBot="1" x14ac:dyDescent="0.3">
      <c r="A22" s="24" t="s">
        <v>163</v>
      </c>
      <c r="B22" s="221"/>
      <c r="C22" s="130">
        <f>C13+C21+C17</f>
        <v>201600</v>
      </c>
      <c r="D22" s="51"/>
      <c r="E22" s="130">
        <f>E13+E21+E17</f>
        <v>20160</v>
      </c>
      <c r="F22" s="51"/>
      <c r="G22" s="130">
        <f>G13+G21+G17</f>
        <v>2500000</v>
      </c>
      <c r="H22" s="51"/>
      <c r="I22" s="130">
        <f>I13+I21+I17</f>
        <v>13161121</v>
      </c>
      <c r="J22" s="51"/>
      <c r="K22" s="130">
        <f>K13+K21+K17</f>
        <v>2619111</v>
      </c>
      <c r="L22" s="51"/>
      <c r="M22" s="130">
        <f>M13+M21+M17</f>
        <v>6338</v>
      </c>
      <c r="N22" s="20"/>
      <c r="O22" s="130">
        <f>O13+O21+O17</f>
        <v>2625449</v>
      </c>
      <c r="P22" s="51"/>
      <c r="Q22" s="130">
        <f>Q13+Q21+Q17</f>
        <v>18508330</v>
      </c>
      <c r="R22" s="27"/>
      <c r="S22" s="27"/>
      <c r="T22" s="27"/>
      <c r="U22" s="27"/>
      <c r="V22" s="27"/>
      <c r="W22" s="27"/>
      <c r="X22" s="27"/>
      <c r="Y22" s="27"/>
      <c r="Z22" s="27"/>
      <c r="AA22" s="27"/>
    </row>
    <row r="23" spans="1:27" ht="11.4" customHeight="1" thickTop="1" x14ac:dyDescent="0.25">
      <c r="A23" s="24"/>
      <c r="B23" s="22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93"/>
      <c r="O23" s="81"/>
      <c r="P23" s="81"/>
    </row>
    <row r="24" spans="1:27" ht="20.25" customHeight="1" x14ac:dyDescent="0.25">
      <c r="A24" s="6" t="s">
        <v>179</v>
      </c>
      <c r="B24" s="22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93"/>
      <c r="O24" s="81"/>
      <c r="P24" s="81"/>
    </row>
    <row r="25" spans="1:27" ht="20.25" customHeight="1" x14ac:dyDescent="0.25">
      <c r="A25" s="6" t="s">
        <v>181</v>
      </c>
      <c r="B25" s="221"/>
      <c r="C25" s="20">
        <f>C22</f>
        <v>201600</v>
      </c>
      <c r="D25" s="20"/>
      <c r="E25" s="20">
        <f>E22</f>
        <v>20160</v>
      </c>
      <c r="F25" s="20"/>
      <c r="G25" s="20">
        <f>G22</f>
        <v>2500000</v>
      </c>
      <c r="H25" s="20"/>
      <c r="I25" s="20">
        <v>13004536</v>
      </c>
      <c r="J25" s="20"/>
      <c r="K25" s="20">
        <v>2426817</v>
      </c>
      <c r="L25" s="27"/>
      <c r="M25" s="20">
        <f>M22</f>
        <v>6338</v>
      </c>
      <c r="N25" s="20"/>
      <c r="O25" s="35">
        <f>SUM(K25:M25)</f>
        <v>2433155</v>
      </c>
      <c r="P25" s="27"/>
      <c r="Q25" s="20">
        <f>SUM(C25:M25)</f>
        <v>18159451</v>
      </c>
    </row>
    <row r="26" spans="1:27" ht="16.95" customHeight="1" x14ac:dyDescent="0.25">
      <c r="A26" s="6" t="s">
        <v>169</v>
      </c>
      <c r="B26" s="221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93"/>
      <c r="S26" s="93"/>
      <c r="T26" s="93"/>
      <c r="U26" s="93"/>
      <c r="V26" s="93"/>
      <c r="W26" s="93"/>
      <c r="X26" s="93"/>
      <c r="Y26" s="93"/>
      <c r="Z26" s="93"/>
      <c r="AA26" s="93"/>
    </row>
    <row r="27" spans="1:27" ht="16.95" customHeight="1" x14ac:dyDescent="0.25">
      <c r="A27" s="6" t="s">
        <v>197</v>
      </c>
      <c r="B27" s="22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93"/>
      <c r="S27" s="93"/>
      <c r="T27" s="93"/>
      <c r="U27" s="93"/>
      <c r="V27" s="93"/>
      <c r="W27" s="93"/>
      <c r="X27" s="93"/>
      <c r="Y27" s="93"/>
      <c r="Z27" s="93"/>
      <c r="AA27" s="93"/>
    </row>
    <row r="28" spans="1:27" s="72" customFormat="1" ht="17.399999999999999" customHeight="1" x14ac:dyDescent="0.25">
      <c r="A28" s="82" t="s">
        <v>161</v>
      </c>
      <c r="B28" s="221">
        <v>9</v>
      </c>
      <c r="C28" s="109">
        <v>0</v>
      </c>
      <c r="D28" s="59"/>
      <c r="E28" s="109">
        <v>0</v>
      </c>
      <c r="F28" s="59"/>
      <c r="G28" s="109">
        <v>0</v>
      </c>
      <c r="H28" s="109"/>
      <c r="I28" s="109">
        <v>-112893</v>
      </c>
      <c r="J28" s="109"/>
      <c r="K28" s="59">
        <v>0</v>
      </c>
      <c r="L28" s="59"/>
      <c r="M28" s="59">
        <v>0</v>
      </c>
      <c r="N28" s="59"/>
      <c r="O28" s="35">
        <f>SUM(K28:M28)</f>
        <v>0</v>
      </c>
      <c r="P28" s="109"/>
      <c r="Q28" s="93">
        <f>SUM(C28:M28)</f>
        <v>-112893</v>
      </c>
      <c r="R28" s="27"/>
      <c r="S28" s="27"/>
      <c r="T28" s="27"/>
      <c r="U28" s="27"/>
      <c r="V28" s="27"/>
      <c r="W28" s="27"/>
      <c r="X28" s="27"/>
      <c r="Y28" s="27"/>
      <c r="Z28" s="27"/>
      <c r="AA28" s="27"/>
    </row>
    <row r="29" spans="1:27" ht="16.95" customHeight="1" x14ac:dyDescent="0.25">
      <c r="A29" s="6" t="s">
        <v>199</v>
      </c>
      <c r="B29" s="95"/>
      <c r="C29" s="213">
        <f>SUM(C28)</f>
        <v>0</v>
      </c>
      <c r="D29" s="35"/>
      <c r="E29" s="213">
        <f>SUM(E28)</f>
        <v>0</v>
      </c>
      <c r="F29" s="35"/>
      <c r="G29" s="213">
        <f>SUM(G28)</f>
        <v>0</v>
      </c>
      <c r="H29" s="35"/>
      <c r="I29" s="213">
        <f>SUM(I28)</f>
        <v>-112893</v>
      </c>
      <c r="J29" s="35"/>
      <c r="K29" s="213">
        <f>SUM(K28)</f>
        <v>0</v>
      </c>
      <c r="L29" s="213"/>
      <c r="M29" s="213">
        <f>SUM(M28)</f>
        <v>0</v>
      </c>
      <c r="N29" s="35"/>
      <c r="O29" s="213">
        <f>SUM(O28)</f>
        <v>0</v>
      </c>
      <c r="P29" s="35"/>
      <c r="Q29" s="213">
        <f>SUM(Q28)</f>
        <v>-112893</v>
      </c>
      <c r="R29" s="93"/>
      <c r="S29" s="93"/>
      <c r="T29" s="93"/>
      <c r="U29" s="93"/>
      <c r="V29" s="93"/>
      <c r="W29" s="93"/>
      <c r="X29" s="93"/>
      <c r="Y29" s="93"/>
      <c r="Z29" s="93"/>
      <c r="AA29" s="93"/>
    </row>
    <row r="30" spans="1:27" ht="20.25" customHeight="1" x14ac:dyDescent="0.25">
      <c r="A30" s="44" t="s">
        <v>110</v>
      </c>
      <c r="B30" s="93"/>
      <c r="C30" s="20"/>
      <c r="D30" s="20"/>
      <c r="E30" s="20"/>
      <c r="F30" s="20"/>
      <c r="G30" s="20"/>
      <c r="H30" s="20"/>
      <c r="I30" s="20"/>
      <c r="J30" s="20"/>
      <c r="K30" s="20"/>
      <c r="L30" s="27"/>
      <c r="M30" s="20"/>
      <c r="N30" s="20"/>
      <c r="O30" s="20"/>
      <c r="P30" s="27"/>
      <c r="Q30" s="20"/>
    </row>
    <row r="31" spans="1:27" ht="17.399999999999999" customHeight="1" x14ac:dyDescent="0.25">
      <c r="A31" s="82" t="s">
        <v>135</v>
      </c>
      <c r="B31" s="11"/>
      <c r="C31" s="62">
        <v>0</v>
      </c>
      <c r="D31" s="62"/>
      <c r="E31" s="62">
        <v>0</v>
      </c>
      <c r="F31" s="62"/>
      <c r="G31" s="62">
        <v>0</v>
      </c>
      <c r="H31" s="62"/>
      <c r="I31" s="62">
        <f>'PL 6M'!H31</f>
        <v>288053</v>
      </c>
      <c r="J31" s="62"/>
      <c r="K31" s="64">
        <v>0</v>
      </c>
      <c r="L31" s="62"/>
      <c r="M31" s="64">
        <v>0</v>
      </c>
      <c r="N31" s="90"/>
      <c r="O31" s="35">
        <f>SUM(K31:M31)</f>
        <v>0</v>
      </c>
      <c r="P31" s="62"/>
      <c r="Q31" s="62">
        <f>SUM(C31:P31)</f>
        <v>288053</v>
      </c>
    </row>
    <row r="32" spans="1:27" ht="17.399999999999999" customHeight="1" x14ac:dyDescent="0.25">
      <c r="A32" s="82" t="s">
        <v>112</v>
      </c>
      <c r="B32" s="93"/>
      <c r="C32" s="22">
        <v>0</v>
      </c>
      <c r="D32" s="22"/>
      <c r="E32" s="22">
        <v>0</v>
      </c>
      <c r="F32" s="22"/>
      <c r="G32" s="22">
        <v>0</v>
      </c>
      <c r="H32" s="22"/>
      <c r="I32" s="22">
        <v>0</v>
      </c>
      <c r="J32" s="22"/>
      <c r="K32" s="22">
        <f>'PL 6M'!H64</f>
        <v>201094</v>
      </c>
      <c r="L32" s="22"/>
      <c r="M32" s="22">
        <v>0</v>
      </c>
      <c r="N32" s="22"/>
      <c r="O32" s="109">
        <f>SUM(K32:M32)</f>
        <v>201094</v>
      </c>
      <c r="P32" s="22"/>
      <c r="Q32" s="93">
        <f>SUM(C32:M32)</f>
        <v>201094</v>
      </c>
    </row>
    <row r="33" spans="1:17" ht="20.25" customHeight="1" x14ac:dyDescent="0.25">
      <c r="A33" s="24" t="s">
        <v>157</v>
      </c>
      <c r="B33" s="93"/>
      <c r="C33" s="157">
        <f>SUM(C31:C32)</f>
        <v>0</v>
      </c>
      <c r="D33" s="160"/>
      <c r="E33" s="157">
        <f>SUM(E31:E32)</f>
        <v>0</v>
      </c>
      <c r="F33" s="160"/>
      <c r="G33" s="157">
        <f>SUM(G31:G32)</f>
        <v>0</v>
      </c>
      <c r="H33" s="160"/>
      <c r="I33" s="157">
        <f>SUM(I31:I32)</f>
        <v>288053</v>
      </c>
      <c r="J33" s="160"/>
      <c r="K33" s="157">
        <f>SUM(K31:K32)</f>
        <v>201094</v>
      </c>
      <c r="L33" s="160"/>
      <c r="M33" s="157">
        <f>SUM(M31:M32)</f>
        <v>0</v>
      </c>
      <c r="N33" s="96"/>
      <c r="O33" s="157">
        <f>SUM(O31:O32)</f>
        <v>201094</v>
      </c>
      <c r="P33" s="160"/>
      <c r="Q33" s="157">
        <f>SUM(Q31:Q32)</f>
        <v>489147</v>
      </c>
    </row>
    <row r="34" spans="1:17" ht="20.25" customHeight="1" thickBot="1" x14ac:dyDescent="0.3">
      <c r="A34" s="44" t="s">
        <v>182</v>
      </c>
      <c r="B34" s="93"/>
      <c r="C34" s="94">
        <f>C33+C25+C29</f>
        <v>201600</v>
      </c>
      <c r="D34" s="25"/>
      <c r="E34" s="94">
        <f>E33+E25+E29</f>
        <v>20160</v>
      </c>
      <c r="F34" s="25"/>
      <c r="G34" s="94">
        <f>G33+G25+G29</f>
        <v>2500000</v>
      </c>
      <c r="H34" s="25"/>
      <c r="I34" s="94">
        <f>I33+I25+I29</f>
        <v>13179696</v>
      </c>
      <c r="J34" s="25"/>
      <c r="K34" s="94">
        <f>K33+K25+K29</f>
        <v>2627911</v>
      </c>
      <c r="L34" s="25"/>
      <c r="M34" s="94">
        <f>M33+M25+M29</f>
        <v>6338</v>
      </c>
      <c r="N34" s="27"/>
      <c r="O34" s="94">
        <f>O33+O25+O29</f>
        <v>2634249</v>
      </c>
      <c r="P34" s="25"/>
      <c r="Q34" s="94">
        <f>Q33+Q25+Q29</f>
        <v>18535705</v>
      </c>
    </row>
    <row r="35" spans="1:17" ht="20.25" customHeight="1" thickTop="1" x14ac:dyDescent="0.25">
      <c r="I35" s="131"/>
      <c r="N35" s="104"/>
      <c r="O35" s="131"/>
      <c r="Q35" s="95"/>
    </row>
    <row r="36" spans="1:17" ht="20.25" customHeight="1" x14ac:dyDescent="0.25">
      <c r="I36" s="131"/>
      <c r="K36" s="131"/>
      <c r="M36" s="131"/>
      <c r="N36" s="131"/>
      <c r="O36" s="131"/>
      <c r="Q36" s="95"/>
    </row>
    <row r="37" spans="1:17" ht="20.25" customHeight="1" x14ac:dyDescent="0.25">
      <c r="Q37" s="95"/>
    </row>
    <row r="38" spans="1:17" ht="20.25" customHeight="1" x14ac:dyDescent="0.25">
      <c r="I38" s="161"/>
      <c r="K38" s="131"/>
      <c r="M38" s="131"/>
      <c r="N38" s="131"/>
      <c r="O38" s="131"/>
      <c r="Q38" s="106"/>
    </row>
    <row r="39" spans="1:17" ht="20.25" customHeight="1" x14ac:dyDescent="0.25">
      <c r="Q39" s="156"/>
    </row>
    <row r="40" spans="1:17" ht="20.25" customHeight="1" x14ac:dyDescent="0.25">
      <c r="K40" s="76"/>
      <c r="M40" s="76"/>
      <c r="N40" s="76"/>
      <c r="O40" s="76"/>
    </row>
    <row r="41" spans="1:17" ht="20.25" customHeight="1" x14ac:dyDescent="0.25">
      <c r="K41" s="131"/>
      <c r="M41" s="131"/>
      <c r="N41" s="131"/>
      <c r="O41" s="131"/>
    </row>
  </sheetData>
  <mergeCells count="4">
    <mergeCell ref="C4:Q4"/>
    <mergeCell ref="C11:Q11"/>
    <mergeCell ref="E5:I5"/>
    <mergeCell ref="K5:O5"/>
  </mergeCells>
  <phoneticPr fontId="5" type="noConversion"/>
  <pageMargins left="0.7" right="0.3" top="0.45" bottom="0.25" header="0.17" footer="0.5"/>
  <pageSetup paperSize="9" scale="73" firstPageNumber="9" fitToHeight="0" orientation="landscape" useFirstPageNumber="1" r:id="rId1"/>
  <headerFooter alignWithMargins="0">
    <oddFooter>&amp;LThe accompanying notes form an integral part of the interim financial statements.
 &amp;C
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Q58"/>
  <sheetViews>
    <sheetView tabSelected="1" view="pageBreakPreview" topLeftCell="A42" zoomScale="96" zoomScaleNormal="70" zoomScaleSheetLayoutView="96" workbookViewId="0">
      <selection activeCell="I61" sqref="I61"/>
    </sheetView>
  </sheetViews>
  <sheetFormatPr defaultColWidth="9.21875" defaultRowHeight="20.25" customHeight="1" x14ac:dyDescent="0.25"/>
  <cols>
    <col min="1" max="1" width="48.77734375" style="1" customWidth="1"/>
    <col min="2" max="2" width="1.21875" style="1" customWidth="1"/>
    <col min="3" max="3" width="16.88671875" style="59" customWidth="1"/>
    <col min="4" max="4" width="1" style="59" customWidth="1"/>
    <col min="5" max="5" width="16.88671875" style="59" customWidth="1"/>
    <col min="6" max="6" width="1" style="59" customWidth="1"/>
    <col min="7" max="7" width="15.88671875" style="59" customWidth="1"/>
    <col min="8" max="8" width="1" style="59" customWidth="1"/>
    <col min="9" max="9" width="15.6640625" style="59" customWidth="1"/>
    <col min="10" max="10" width="14.77734375" style="109" bestFit="1" customWidth="1"/>
    <col min="11" max="11" width="1" style="109" customWidth="1"/>
    <col min="12" max="12" width="16.21875" style="109" customWidth="1"/>
    <col min="13" max="13" width="1" style="109" customWidth="1"/>
    <col min="14" max="14" width="13.5546875" style="109" bestFit="1" customWidth="1"/>
    <col min="15" max="15" width="1" style="109" customWidth="1"/>
    <col min="16" max="16" width="15.21875" style="109" bestFit="1" customWidth="1"/>
    <col min="17" max="17" width="9.21875" style="50"/>
    <col min="18" max="16384" width="9.21875" style="1"/>
  </cols>
  <sheetData>
    <row r="1" spans="1:17" ht="20.25" customHeight="1" x14ac:dyDescent="0.25">
      <c r="A1" s="16" t="s">
        <v>59</v>
      </c>
    </row>
    <row r="2" spans="1:17" ht="20.25" customHeight="1" x14ac:dyDescent="0.25">
      <c r="A2" s="119" t="s">
        <v>57</v>
      </c>
    </row>
    <row r="3" spans="1:17" ht="5.25" customHeight="1" x14ac:dyDescent="0.25">
      <c r="A3" s="119"/>
    </row>
    <row r="4" spans="1:17" ht="20.25" customHeight="1" x14ac:dyDescent="0.25">
      <c r="A4" s="5"/>
      <c r="C4" s="61"/>
      <c r="D4" s="61"/>
      <c r="E4" s="61"/>
      <c r="F4" s="61"/>
      <c r="G4" s="52"/>
      <c r="H4" s="61"/>
      <c r="I4" s="74"/>
      <c r="J4" s="52"/>
      <c r="K4" s="52"/>
      <c r="L4" s="52"/>
      <c r="M4" s="52"/>
      <c r="N4" s="52"/>
      <c r="O4" s="52"/>
      <c r="P4" s="52"/>
    </row>
    <row r="5" spans="1:17" ht="20.25" customHeight="1" x14ac:dyDescent="0.25">
      <c r="A5" s="119"/>
      <c r="B5" s="3"/>
      <c r="C5" s="238" t="s">
        <v>62</v>
      </c>
      <c r="D5" s="238"/>
      <c r="E5" s="238"/>
      <c r="F5" s="64"/>
      <c r="G5" s="225" t="s">
        <v>78</v>
      </c>
      <c r="H5" s="225"/>
      <c r="I5" s="225"/>
      <c r="J5" s="238"/>
      <c r="K5" s="238"/>
      <c r="L5" s="238"/>
      <c r="M5" s="90"/>
      <c r="N5" s="238"/>
      <c r="O5" s="238"/>
      <c r="P5" s="238"/>
    </row>
    <row r="6" spans="1:17" ht="20.25" customHeight="1" x14ac:dyDescent="0.25">
      <c r="A6" s="6"/>
      <c r="B6" s="3"/>
      <c r="C6" s="238" t="s">
        <v>63</v>
      </c>
      <c r="D6" s="238"/>
      <c r="E6" s="238"/>
      <c r="F6" s="64"/>
      <c r="G6" s="225" t="s">
        <v>79</v>
      </c>
      <c r="H6" s="225"/>
      <c r="I6" s="225"/>
      <c r="J6" s="238"/>
      <c r="K6" s="238"/>
      <c r="L6" s="238"/>
      <c r="M6" s="90"/>
      <c r="N6" s="238"/>
      <c r="O6" s="238"/>
      <c r="P6" s="238"/>
    </row>
    <row r="7" spans="1:17" ht="20.25" customHeight="1" x14ac:dyDescent="0.25">
      <c r="A7" s="6"/>
      <c r="B7" s="3"/>
      <c r="C7" s="240" t="s">
        <v>159</v>
      </c>
      <c r="D7" s="240"/>
      <c r="E7" s="240"/>
      <c r="F7" s="64"/>
      <c r="G7" s="240" t="s">
        <v>159</v>
      </c>
      <c r="H7" s="240"/>
      <c r="I7" s="240"/>
      <c r="J7" s="242"/>
      <c r="K7" s="242"/>
      <c r="L7" s="242"/>
      <c r="M7" s="90"/>
      <c r="N7" s="242"/>
      <c r="O7" s="242"/>
      <c r="P7" s="242"/>
    </row>
    <row r="8" spans="1:17" ht="20.25" customHeight="1" x14ac:dyDescent="0.25">
      <c r="A8" s="6"/>
      <c r="B8" s="3"/>
      <c r="C8" s="241" t="s">
        <v>158</v>
      </c>
      <c r="D8" s="240"/>
      <c r="E8" s="240"/>
      <c r="F8" s="64"/>
      <c r="G8" s="241" t="s">
        <v>158</v>
      </c>
      <c r="H8" s="240"/>
      <c r="I8" s="240"/>
      <c r="J8" s="22"/>
      <c r="K8" s="22"/>
      <c r="L8" s="22"/>
      <c r="M8" s="90"/>
      <c r="N8" s="22"/>
      <c r="O8" s="22"/>
      <c r="P8" s="22"/>
    </row>
    <row r="9" spans="1:17" ht="20.25" customHeight="1" x14ac:dyDescent="0.25">
      <c r="A9" s="6"/>
      <c r="B9" s="3"/>
      <c r="C9" s="120">
        <v>2022</v>
      </c>
      <c r="D9" s="120"/>
      <c r="E9" s="120">
        <v>2021</v>
      </c>
      <c r="F9" s="120"/>
      <c r="G9" s="120">
        <v>2022</v>
      </c>
      <c r="H9" s="120"/>
      <c r="I9" s="120">
        <v>2021</v>
      </c>
      <c r="J9" s="60"/>
      <c r="K9" s="60"/>
      <c r="L9" s="60"/>
      <c r="M9" s="60"/>
      <c r="N9" s="60"/>
      <c r="O9" s="60"/>
      <c r="P9" s="60"/>
    </row>
    <row r="10" spans="1:17" ht="9.6" customHeight="1" x14ac:dyDescent="0.25">
      <c r="A10" s="6"/>
      <c r="B10" s="3"/>
      <c r="C10" s="120"/>
      <c r="D10" s="120"/>
      <c r="E10" s="125"/>
      <c r="F10" s="120"/>
      <c r="G10" s="120"/>
      <c r="H10" s="120"/>
      <c r="I10" s="120"/>
      <c r="J10" s="60"/>
      <c r="K10" s="60"/>
      <c r="L10" s="60"/>
      <c r="M10" s="60"/>
      <c r="N10" s="60"/>
      <c r="O10" s="60"/>
      <c r="P10" s="60"/>
    </row>
    <row r="11" spans="1:17" ht="20.25" customHeight="1" x14ac:dyDescent="0.25">
      <c r="A11" s="6"/>
      <c r="B11" s="3"/>
      <c r="C11" s="239" t="s">
        <v>45</v>
      </c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</row>
    <row r="12" spans="1:17" ht="20.25" customHeight="1" x14ac:dyDescent="0.25">
      <c r="A12" s="8" t="s">
        <v>10</v>
      </c>
      <c r="B12" s="121"/>
    </row>
    <row r="13" spans="1:17" ht="20.25" customHeight="1" x14ac:dyDescent="0.25">
      <c r="A13" s="5" t="s">
        <v>173</v>
      </c>
      <c r="C13" s="61">
        <f>'PL 6M'!D31</f>
        <v>2217936</v>
      </c>
      <c r="D13" s="61">
        <v>0</v>
      </c>
      <c r="E13" s="61">
        <f>'PL 6M'!F31</f>
        <v>2474671</v>
      </c>
      <c r="F13" s="61"/>
      <c r="G13" s="61">
        <f>'PL 6M'!H31</f>
        <v>288053</v>
      </c>
      <c r="H13" s="61"/>
      <c r="I13" s="61">
        <f>'PL 6M'!J31</f>
        <v>711200</v>
      </c>
      <c r="J13" s="52"/>
      <c r="K13" s="52"/>
      <c r="L13" s="52"/>
      <c r="M13" s="52"/>
      <c r="N13" s="52"/>
      <c r="O13" s="52"/>
      <c r="P13" s="52"/>
    </row>
    <row r="14" spans="1:17" ht="20.25" customHeight="1" x14ac:dyDescent="0.25">
      <c r="A14" s="41" t="s">
        <v>192</v>
      </c>
      <c r="C14" s="61"/>
      <c r="D14" s="61"/>
      <c r="E14" s="61"/>
      <c r="F14" s="61"/>
      <c r="G14" s="61"/>
      <c r="H14" s="61"/>
      <c r="I14" s="61"/>
      <c r="J14" s="52"/>
      <c r="K14" s="52"/>
      <c r="L14" s="52"/>
      <c r="M14" s="52"/>
      <c r="N14" s="52"/>
      <c r="O14" s="52"/>
      <c r="P14" s="52"/>
    </row>
    <row r="15" spans="1:17" ht="20.25" customHeight="1" x14ac:dyDescent="0.25">
      <c r="A15" s="67" t="s">
        <v>189</v>
      </c>
      <c r="C15" s="61">
        <f>G15</f>
        <v>23523</v>
      </c>
      <c r="D15" s="61"/>
      <c r="E15" s="61">
        <f>I15</f>
        <v>122884</v>
      </c>
      <c r="F15" s="61"/>
      <c r="G15" s="109">
        <f>-'PL 6M'!H30</f>
        <v>23523</v>
      </c>
      <c r="H15" s="61"/>
      <c r="I15" s="109">
        <f>-'PL 6M'!J30</f>
        <v>122884</v>
      </c>
      <c r="J15" s="52"/>
      <c r="K15" s="52"/>
      <c r="L15" s="52"/>
      <c r="M15" s="52"/>
      <c r="N15" s="52"/>
      <c r="O15" s="52"/>
      <c r="P15" s="52"/>
      <c r="Q15" s="1"/>
    </row>
    <row r="16" spans="1:17" ht="20.25" customHeight="1" x14ac:dyDescent="0.25">
      <c r="A16" s="11" t="s">
        <v>90</v>
      </c>
      <c r="C16" s="61">
        <f>G16</f>
        <v>320</v>
      </c>
      <c r="D16" s="50"/>
      <c r="E16" s="61">
        <f>I16</f>
        <v>1033</v>
      </c>
      <c r="F16" s="112"/>
      <c r="G16" s="61">
        <v>320</v>
      </c>
      <c r="H16" s="112"/>
      <c r="I16" s="61">
        <v>1033</v>
      </c>
      <c r="J16" s="52"/>
      <c r="K16" s="52"/>
      <c r="L16" s="52"/>
      <c r="M16" s="52"/>
      <c r="N16" s="51"/>
      <c r="O16" s="52"/>
      <c r="P16" s="51"/>
      <c r="Q16" s="1"/>
    </row>
    <row r="17" spans="1:17" ht="20.25" customHeight="1" x14ac:dyDescent="0.25">
      <c r="A17" s="11" t="s">
        <v>13</v>
      </c>
      <c r="C17" s="61">
        <f>G17</f>
        <v>186753</v>
      </c>
      <c r="D17" s="61"/>
      <c r="E17" s="61">
        <f>I17</f>
        <v>173579</v>
      </c>
      <c r="F17" s="61"/>
      <c r="G17" s="61">
        <v>186753</v>
      </c>
      <c r="H17" s="61"/>
      <c r="I17" s="61">
        <v>173579</v>
      </c>
      <c r="J17" s="52"/>
      <c r="K17" s="52"/>
      <c r="L17" s="52"/>
      <c r="M17" s="52"/>
      <c r="N17" s="52"/>
      <c r="O17" s="52"/>
      <c r="P17" s="52"/>
      <c r="Q17" s="1"/>
    </row>
    <row r="18" spans="1:17" ht="20.25" customHeight="1" x14ac:dyDescent="0.25">
      <c r="A18" s="11" t="s">
        <v>194</v>
      </c>
      <c r="C18" s="61"/>
      <c r="D18" s="61"/>
      <c r="E18" s="61"/>
      <c r="F18" s="61"/>
      <c r="H18" s="61"/>
      <c r="J18" s="52"/>
      <c r="K18" s="52"/>
      <c r="L18" s="51"/>
      <c r="M18" s="52"/>
      <c r="N18" s="52"/>
      <c r="O18" s="52"/>
      <c r="P18" s="52"/>
      <c r="Q18" s="1"/>
    </row>
    <row r="19" spans="1:17" ht="20.25" customHeight="1" x14ac:dyDescent="0.25">
      <c r="A19" s="11" t="s">
        <v>119</v>
      </c>
      <c r="C19" s="61">
        <f>-'PL 6M'!D27</f>
        <v>-2079010</v>
      </c>
      <c r="D19" s="61"/>
      <c r="E19" s="61">
        <f>-'PL 6M'!F27</f>
        <v>-1848901</v>
      </c>
      <c r="F19" s="61"/>
      <c r="G19" s="61">
        <v>0</v>
      </c>
      <c r="H19" s="61"/>
      <c r="I19" s="61">
        <v>0</v>
      </c>
      <c r="J19" s="52"/>
      <c r="K19" s="52"/>
      <c r="L19" s="51"/>
      <c r="M19" s="52"/>
      <c r="N19" s="52"/>
      <c r="O19" s="52"/>
      <c r="P19" s="52"/>
      <c r="Q19" s="1"/>
    </row>
    <row r="20" spans="1:17" ht="20.25" customHeight="1" x14ac:dyDescent="0.25">
      <c r="A20" s="11" t="s">
        <v>167</v>
      </c>
      <c r="C20" s="61">
        <f>G20</f>
        <v>-36004</v>
      </c>
      <c r="D20" s="61"/>
      <c r="E20" s="61">
        <f>I20</f>
        <v>18826</v>
      </c>
      <c r="F20" s="61"/>
      <c r="G20" s="61">
        <v>-36004</v>
      </c>
      <c r="H20" s="61"/>
      <c r="I20" s="61">
        <v>18826</v>
      </c>
      <c r="J20" s="52"/>
      <c r="K20" s="52"/>
      <c r="L20" s="52"/>
      <c r="M20" s="52"/>
      <c r="N20" s="52"/>
      <c r="O20" s="52"/>
      <c r="P20" s="52"/>
      <c r="Q20" s="1"/>
    </row>
    <row r="21" spans="1:17" ht="20.25" customHeight="1" x14ac:dyDescent="0.25">
      <c r="A21" s="11" t="s">
        <v>198</v>
      </c>
      <c r="C21" s="61">
        <f>G21</f>
        <v>-46660</v>
      </c>
      <c r="D21" s="61"/>
      <c r="E21" s="61">
        <f>I21</f>
        <v>41562</v>
      </c>
      <c r="F21" s="61"/>
      <c r="G21" s="59">
        <v>-46660</v>
      </c>
      <c r="H21" s="61"/>
      <c r="I21" s="59">
        <v>41562</v>
      </c>
      <c r="J21" s="52"/>
      <c r="K21" s="52"/>
      <c r="L21" s="52"/>
      <c r="M21" s="52"/>
      <c r="N21" s="52"/>
      <c r="O21" s="52"/>
      <c r="P21" s="52"/>
      <c r="Q21" s="1"/>
    </row>
    <row r="22" spans="1:17" ht="20.25" customHeight="1" x14ac:dyDescent="0.25">
      <c r="A22" s="11" t="s">
        <v>85</v>
      </c>
      <c r="C22" s="61">
        <f>G22</f>
        <v>8400</v>
      </c>
      <c r="D22" s="61"/>
      <c r="E22" s="61">
        <f>I22</f>
        <v>8484</v>
      </c>
      <c r="F22" s="61"/>
      <c r="G22" s="59">
        <v>8400</v>
      </c>
      <c r="H22" s="61"/>
      <c r="I22" s="59">
        <v>8484</v>
      </c>
      <c r="J22" s="52"/>
      <c r="K22" s="52"/>
      <c r="L22" s="52"/>
      <c r="M22" s="52"/>
      <c r="N22" s="51"/>
      <c r="O22" s="52"/>
      <c r="P22" s="51"/>
      <c r="Q22" s="1"/>
    </row>
    <row r="23" spans="1:17" ht="20.25" customHeight="1" x14ac:dyDescent="0.25">
      <c r="A23" s="11" t="s">
        <v>65</v>
      </c>
      <c r="C23" s="61">
        <v>-24055</v>
      </c>
      <c r="D23" s="61"/>
      <c r="E23" s="61">
        <v>-21027</v>
      </c>
      <c r="F23" s="61"/>
      <c r="G23" s="61">
        <v>-173182</v>
      </c>
      <c r="H23" s="61"/>
      <c r="I23" s="61">
        <v>-106457</v>
      </c>
      <c r="J23" s="52"/>
      <c r="K23" s="52"/>
      <c r="L23" s="52"/>
      <c r="M23" s="52"/>
      <c r="N23" s="51"/>
      <c r="O23" s="52"/>
      <c r="P23" s="52"/>
      <c r="Q23" s="1"/>
    </row>
    <row r="24" spans="1:17" ht="20.25" customHeight="1" x14ac:dyDescent="0.25">
      <c r="A24" s="11" t="s">
        <v>16</v>
      </c>
      <c r="C24" s="61">
        <f>G24</f>
        <v>-952</v>
      </c>
      <c r="D24" s="61"/>
      <c r="E24" s="61">
        <f>I24</f>
        <v>-757</v>
      </c>
      <c r="F24" s="61"/>
      <c r="G24" s="51">
        <v>-952</v>
      </c>
      <c r="H24" s="61"/>
      <c r="I24" s="51">
        <v>-757</v>
      </c>
      <c r="J24" s="52"/>
      <c r="K24" s="52"/>
      <c r="L24" s="52"/>
      <c r="M24" s="52"/>
      <c r="N24" s="51"/>
      <c r="O24" s="52"/>
      <c r="P24" s="52"/>
      <c r="Q24" s="1"/>
    </row>
    <row r="25" spans="1:17" ht="20.25" customHeight="1" x14ac:dyDescent="0.25">
      <c r="A25" s="11"/>
      <c r="C25" s="148">
        <f>SUM(C13:C24)</f>
        <v>250251</v>
      </c>
      <c r="D25" s="61"/>
      <c r="E25" s="148">
        <f>SUM(E13:E24)</f>
        <v>970354</v>
      </c>
      <c r="F25" s="61"/>
      <c r="G25" s="148">
        <f>SUM(G13:G24)</f>
        <v>250251</v>
      </c>
      <c r="H25" s="61"/>
      <c r="I25" s="148">
        <f>SUM(I13:I24)</f>
        <v>970354</v>
      </c>
      <c r="J25" s="52"/>
      <c r="K25" s="52"/>
      <c r="L25" s="52"/>
      <c r="M25" s="52"/>
      <c r="N25" s="52"/>
      <c r="O25" s="52"/>
      <c r="P25" s="52"/>
      <c r="Q25" s="1"/>
    </row>
    <row r="26" spans="1:17" ht="20.25" customHeight="1" x14ac:dyDescent="0.25">
      <c r="A26" s="41" t="s">
        <v>14</v>
      </c>
      <c r="C26" s="61"/>
      <c r="D26" s="61"/>
      <c r="E26" s="61"/>
      <c r="F26" s="61"/>
      <c r="G26" s="61"/>
      <c r="H26" s="61"/>
      <c r="I26" s="61"/>
      <c r="J26" s="52"/>
      <c r="K26" s="52"/>
      <c r="L26" s="52"/>
      <c r="M26" s="52"/>
      <c r="N26" s="52"/>
      <c r="O26" s="52"/>
      <c r="P26" s="52"/>
      <c r="Q26" s="1"/>
    </row>
    <row r="27" spans="1:17" ht="20.25" customHeight="1" x14ac:dyDescent="0.25">
      <c r="A27" s="11" t="s">
        <v>48</v>
      </c>
      <c r="C27" s="61">
        <f>G27</f>
        <v>96340</v>
      </c>
      <c r="D27" s="61"/>
      <c r="E27" s="61">
        <f>I27</f>
        <v>-164295</v>
      </c>
      <c r="F27" s="61"/>
      <c r="G27" s="61">
        <v>96340</v>
      </c>
      <c r="H27" s="61"/>
      <c r="I27" s="61">
        <v>-164295</v>
      </c>
      <c r="J27" s="52"/>
      <c r="K27" s="52"/>
      <c r="L27" s="52"/>
      <c r="M27" s="52"/>
      <c r="N27" s="52"/>
      <c r="O27" s="52"/>
      <c r="P27" s="52"/>
      <c r="Q27" s="1"/>
    </row>
    <row r="28" spans="1:17" ht="20.25" customHeight="1" x14ac:dyDescent="0.25">
      <c r="A28" s="1" t="s">
        <v>0</v>
      </c>
      <c r="C28" s="61">
        <f t="shared" ref="C28:E33" si="0">G28</f>
        <v>-106218</v>
      </c>
      <c r="D28" s="61"/>
      <c r="E28" s="61">
        <f t="shared" si="0"/>
        <v>-407803</v>
      </c>
      <c r="F28" s="61"/>
      <c r="G28" s="61">
        <v>-106218</v>
      </c>
      <c r="H28" s="61"/>
      <c r="I28" s="61">
        <v>-407803</v>
      </c>
      <c r="J28" s="52"/>
      <c r="K28" s="52"/>
      <c r="L28" s="52"/>
      <c r="M28" s="52"/>
      <c r="N28" s="52"/>
      <c r="O28" s="52"/>
      <c r="P28" s="90"/>
      <c r="Q28" s="1"/>
    </row>
    <row r="29" spans="1:17" ht="20.25" customHeight="1" x14ac:dyDescent="0.25">
      <c r="A29" s="9" t="s">
        <v>58</v>
      </c>
      <c r="C29" s="61">
        <f t="shared" si="0"/>
        <v>-14271</v>
      </c>
      <c r="D29" s="61"/>
      <c r="E29" s="61">
        <f t="shared" si="0"/>
        <v>-142543</v>
      </c>
      <c r="F29" s="61"/>
      <c r="G29" s="61">
        <v>-14271</v>
      </c>
      <c r="H29" s="61"/>
      <c r="I29" s="61">
        <v>-142543</v>
      </c>
      <c r="J29" s="52"/>
      <c r="K29" s="52"/>
      <c r="L29" s="52"/>
      <c r="M29" s="52"/>
      <c r="N29" s="52"/>
      <c r="O29" s="52"/>
      <c r="P29" s="90"/>
      <c r="Q29" s="1"/>
    </row>
    <row r="30" spans="1:17" ht="20.25" customHeight="1" x14ac:dyDescent="0.25">
      <c r="A30" s="9" t="s">
        <v>1</v>
      </c>
      <c r="C30" s="61">
        <f t="shared" si="0"/>
        <v>105</v>
      </c>
      <c r="D30" s="61"/>
      <c r="E30" s="61">
        <f t="shared" si="0"/>
        <v>1300</v>
      </c>
      <c r="F30" s="61"/>
      <c r="G30" s="61">
        <v>105</v>
      </c>
      <c r="H30" s="61"/>
      <c r="I30" s="61">
        <v>1300</v>
      </c>
      <c r="J30" s="52"/>
      <c r="K30" s="52"/>
      <c r="L30" s="52"/>
      <c r="M30" s="52"/>
      <c r="N30" s="52"/>
      <c r="O30" s="52"/>
      <c r="P30" s="52"/>
      <c r="Q30" s="1"/>
    </row>
    <row r="31" spans="1:17" ht="20.25" customHeight="1" x14ac:dyDescent="0.25">
      <c r="A31" s="11" t="s">
        <v>49</v>
      </c>
      <c r="C31" s="61">
        <f t="shared" si="0"/>
        <v>-571394</v>
      </c>
      <c r="D31" s="61"/>
      <c r="E31" s="61">
        <f t="shared" si="0"/>
        <v>207350</v>
      </c>
      <c r="F31" s="61"/>
      <c r="G31" s="64">
        <v>-571394</v>
      </c>
      <c r="H31" s="61"/>
      <c r="I31" s="64">
        <v>207350</v>
      </c>
      <c r="J31" s="52"/>
      <c r="K31" s="52"/>
      <c r="L31" s="90"/>
      <c r="M31" s="52"/>
      <c r="N31" s="90"/>
      <c r="O31" s="52"/>
      <c r="P31" s="90"/>
      <c r="Q31" s="1"/>
    </row>
    <row r="32" spans="1:17" ht="20.25" customHeight="1" x14ac:dyDescent="0.25">
      <c r="A32" s="11" t="s">
        <v>39</v>
      </c>
      <c r="C32" s="61">
        <f t="shared" si="0"/>
        <v>10560</v>
      </c>
      <c r="D32" s="52"/>
      <c r="E32" s="61">
        <f t="shared" si="0"/>
        <v>24616</v>
      </c>
      <c r="F32" s="52"/>
      <c r="G32" s="52">
        <v>10560</v>
      </c>
      <c r="H32" s="52"/>
      <c r="I32" s="52">
        <v>24616</v>
      </c>
      <c r="J32" s="52"/>
      <c r="K32" s="52"/>
      <c r="L32" s="52"/>
      <c r="M32" s="52"/>
      <c r="N32" s="52"/>
      <c r="O32" s="52"/>
      <c r="P32" s="52"/>
      <c r="Q32" s="1"/>
    </row>
    <row r="33" spans="1:17" ht="20.25" customHeight="1" x14ac:dyDescent="0.25">
      <c r="A33" s="11" t="s">
        <v>168</v>
      </c>
      <c r="C33" s="33">
        <f t="shared" si="0"/>
        <v>-1697</v>
      </c>
      <c r="D33" s="52"/>
      <c r="E33" s="33">
        <f t="shared" si="0"/>
        <v>-3187</v>
      </c>
      <c r="F33" s="52"/>
      <c r="G33" s="33">
        <v>-1697</v>
      </c>
      <c r="H33" s="52"/>
      <c r="I33" s="33">
        <v>-3187</v>
      </c>
      <c r="J33" s="52"/>
      <c r="K33" s="52"/>
      <c r="L33" s="52"/>
      <c r="M33" s="52"/>
      <c r="N33" s="52"/>
      <c r="O33" s="52"/>
      <c r="P33" s="52"/>
      <c r="Q33" s="1"/>
    </row>
    <row r="34" spans="1:17" ht="20.25" customHeight="1" x14ac:dyDescent="0.25">
      <c r="A34" s="11" t="s">
        <v>183</v>
      </c>
      <c r="C34" s="52">
        <f>SUM(C25:C33)</f>
        <v>-336324</v>
      </c>
      <c r="D34" s="52"/>
      <c r="E34" s="52">
        <f>SUM(E25:E33)</f>
        <v>485792</v>
      </c>
      <c r="F34" s="52"/>
      <c r="G34" s="52">
        <f>SUM(G25:G33)</f>
        <v>-336324</v>
      </c>
      <c r="H34" s="52"/>
      <c r="I34" s="52">
        <f>SUM(I25:I33)</f>
        <v>485792</v>
      </c>
      <c r="J34" s="52"/>
      <c r="K34" s="52"/>
      <c r="L34" s="52"/>
      <c r="M34" s="52"/>
      <c r="N34" s="52"/>
      <c r="O34" s="52"/>
      <c r="P34" s="52"/>
      <c r="Q34" s="1"/>
    </row>
    <row r="35" spans="1:17" ht="20.25" customHeight="1" x14ac:dyDescent="0.25">
      <c r="A35" s="11" t="s">
        <v>184</v>
      </c>
      <c r="C35" s="33">
        <v>-10722</v>
      </c>
      <c r="D35" s="52"/>
      <c r="E35" s="33">
        <v>0</v>
      </c>
      <c r="F35" s="52"/>
      <c r="G35" s="33">
        <v>-10722</v>
      </c>
      <c r="H35" s="52"/>
      <c r="I35" s="33">
        <v>0</v>
      </c>
      <c r="J35" s="52"/>
      <c r="K35" s="52"/>
      <c r="L35" s="52"/>
      <c r="M35" s="52"/>
      <c r="N35" s="52"/>
      <c r="O35" s="52"/>
      <c r="P35" s="52"/>
      <c r="Q35" s="1"/>
    </row>
    <row r="36" spans="1:17" ht="20.25" customHeight="1" x14ac:dyDescent="0.25">
      <c r="A36" s="6" t="s">
        <v>145</v>
      </c>
      <c r="C36" s="98">
        <f>SUM(C34:C35)</f>
        <v>-347046</v>
      </c>
      <c r="D36" s="65"/>
      <c r="E36" s="98">
        <f>SUM(E34:E35)</f>
        <v>485792</v>
      </c>
      <c r="F36" s="65"/>
      <c r="G36" s="98">
        <f>SUM(G34:G35)</f>
        <v>-347046</v>
      </c>
      <c r="H36" s="65"/>
      <c r="I36" s="98">
        <f>SUM(I34:I35)</f>
        <v>485792</v>
      </c>
      <c r="J36" s="21"/>
      <c r="K36" s="21"/>
      <c r="L36" s="21"/>
      <c r="M36" s="21"/>
      <c r="N36" s="21"/>
      <c r="O36" s="21"/>
      <c r="P36" s="21"/>
      <c r="Q36" s="1"/>
    </row>
    <row r="37" spans="1:17" ht="20.25" customHeight="1" x14ac:dyDescent="0.25">
      <c r="A37" s="6"/>
      <c r="C37" s="21"/>
      <c r="D37" s="65"/>
      <c r="E37" s="21"/>
      <c r="F37" s="21"/>
      <c r="G37" s="21"/>
      <c r="H37" s="65"/>
      <c r="I37" s="21"/>
      <c r="J37" s="21"/>
      <c r="K37" s="21"/>
      <c r="L37" s="21"/>
      <c r="M37" s="21"/>
      <c r="N37" s="21"/>
      <c r="O37" s="21"/>
      <c r="P37" s="21"/>
      <c r="Q37" s="1"/>
    </row>
    <row r="38" spans="1:17" ht="20.25" customHeight="1" x14ac:dyDescent="0.25">
      <c r="A38" s="8" t="s">
        <v>11</v>
      </c>
      <c r="B38" s="11"/>
      <c r="C38" s="74"/>
      <c r="D38" s="74"/>
      <c r="E38" s="74"/>
      <c r="F38" s="74"/>
      <c r="G38" s="74"/>
      <c r="H38" s="74"/>
      <c r="I38" s="74"/>
      <c r="J38" s="51"/>
      <c r="K38" s="51"/>
      <c r="L38" s="51"/>
      <c r="M38" s="51"/>
      <c r="N38" s="51"/>
      <c r="O38" s="51"/>
      <c r="P38" s="51"/>
      <c r="Q38" s="1"/>
    </row>
    <row r="39" spans="1:17" ht="20.25" customHeight="1" x14ac:dyDescent="0.25">
      <c r="A39" s="11" t="s">
        <v>118</v>
      </c>
      <c r="B39" s="11"/>
      <c r="C39" s="199">
        <f>G39</f>
        <v>248310</v>
      </c>
      <c r="D39" s="63"/>
      <c r="E39" s="172">
        <f t="shared" ref="C39:E44" si="1">I39</f>
        <v>0</v>
      </c>
      <c r="F39" s="63"/>
      <c r="G39" s="199">
        <v>248310</v>
      </c>
      <c r="H39" s="63"/>
      <c r="I39" s="172">
        <v>0</v>
      </c>
      <c r="J39" s="110"/>
      <c r="K39" s="110"/>
      <c r="L39" s="110"/>
      <c r="M39" s="110"/>
      <c r="N39" s="110"/>
      <c r="O39" s="110"/>
      <c r="P39" s="110"/>
      <c r="Q39" s="1"/>
    </row>
    <row r="40" spans="1:17" ht="20.25" customHeight="1" x14ac:dyDescent="0.25">
      <c r="A40" s="11" t="s">
        <v>185</v>
      </c>
      <c r="B40" s="11"/>
      <c r="C40" s="199">
        <f>G40</f>
        <v>52105</v>
      </c>
      <c r="D40" s="63"/>
      <c r="E40" s="172">
        <v>0</v>
      </c>
      <c r="F40" s="63"/>
      <c r="G40" s="199">
        <v>52105</v>
      </c>
      <c r="H40" s="63"/>
      <c r="I40" s="172">
        <v>0</v>
      </c>
      <c r="J40" s="110"/>
      <c r="K40" s="110"/>
      <c r="L40" s="110"/>
      <c r="M40" s="110"/>
      <c r="N40" s="110"/>
      <c r="O40" s="110"/>
      <c r="P40" s="110"/>
      <c r="Q40" s="1"/>
    </row>
    <row r="41" spans="1:17" ht="20.25" customHeight="1" x14ac:dyDescent="0.25">
      <c r="A41" s="11" t="s">
        <v>76</v>
      </c>
      <c r="B41" s="11"/>
      <c r="C41" s="61">
        <f t="shared" si="1"/>
        <v>510</v>
      </c>
      <c r="D41" s="88"/>
      <c r="E41" s="61">
        <f t="shared" si="1"/>
        <v>3577</v>
      </c>
      <c r="F41" s="63"/>
      <c r="G41" s="199">
        <f>511-1</f>
        <v>510</v>
      </c>
      <c r="H41" s="63"/>
      <c r="I41" s="199">
        <v>3577</v>
      </c>
      <c r="J41" s="68"/>
      <c r="K41" s="68"/>
      <c r="L41" s="68"/>
      <c r="M41" s="110"/>
      <c r="N41" s="111"/>
      <c r="O41" s="110"/>
      <c r="P41" s="111"/>
      <c r="Q41" s="1"/>
    </row>
    <row r="42" spans="1:17" ht="20.25" customHeight="1" x14ac:dyDescent="0.25">
      <c r="A42" s="11" t="s">
        <v>77</v>
      </c>
      <c r="B42" s="11"/>
      <c r="C42" s="63">
        <f t="shared" si="1"/>
        <v>-83570</v>
      </c>
      <c r="D42" s="63"/>
      <c r="E42" s="63">
        <f t="shared" si="1"/>
        <v>-120901</v>
      </c>
      <c r="F42" s="63"/>
      <c r="G42" s="61">
        <v>-83570</v>
      </c>
      <c r="H42" s="63"/>
      <c r="I42" s="61">
        <f>-119980-921</f>
        <v>-120901</v>
      </c>
      <c r="J42" s="110"/>
      <c r="K42" s="110"/>
      <c r="L42" s="68"/>
      <c r="M42" s="110"/>
      <c r="N42" s="110"/>
      <c r="O42" s="110"/>
      <c r="P42" s="68"/>
      <c r="Q42" s="1"/>
    </row>
    <row r="43" spans="1:17" ht="20.25" customHeight="1" x14ac:dyDescent="0.25">
      <c r="A43" s="11" t="s">
        <v>86</v>
      </c>
      <c r="B43" s="11"/>
      <c r="C43" s="63">
        <f t="shared" si="1"/>
        <v>173182</v>
      </c>
      <c r="D43" s="63"/>
      <c r="E43" s="63">
        <f t="shared" si="1"/>
        <v>106457</v>
      </c>
      <c r="F43" s="63"/>
      <c r="G43" s="61">
        <v>173182</v>
      </c>
      <c r="H43" s="63"/>
      <c r="I43" s="61">
        <v>106457</v>
      </c>
      <c r="J43" s="110"/>
      <c r="K43" s="110"/>
      <c r="L43" s="68"/>
      <c r="M43" s="110"/>
      <c r="N43" s="110"/>
      <c r="O43" s="110"/>
      <c r="P43" s="68"/>
      <c r="Q43" s="1"/>
    </row>
    <row r="44" spans="1:17" ht="20.25" customHeight="1" x14ac:dyDescent="0.25">
      <c r="A44" s="11" t="s">
        <v>87</v>
      </c>
      <c r="B44" s="11"/>
      <c r="C44" s="63">
        <f t="shared" si="1"/>
        <v>1624</v>
      </c>
      <c r="D44" s="63"/>
      <c r="E44" s="63">
        <f t="shared" si="1"/>
        <v>1357</v>
      </c>
      <c r="F44" s="63"/>
      <c r="G44" s="61">
        <v>1624</v>
      </c>
      <c r="H44" s="63"/>
      <c r="I44" s="61">
        <v>1357</v>
      </c>
      <c r="J44" s="110"/>
      <c r="K44" s="110"/>
      <c r="L44" s="68"/>
      <c r="M44" s="110"/>
      <c r="N44" s="110"/>
      <c r="O44" s="110"/>
      <c r="P44" s="68"/>
      <c r="Q44" s="1"/>
    </row>
    <row r="45" spans="1:17" ht="20.25" customHeight="1" x14ac:dyDescent="0.25">
      <c r="A45" s="6" t="s">
        <v>190</v>
      </c>
      <c r="B45" s="11"/>
      <c r="C45" s="19">
        <f>SUM(C39:C44)</f>
        <v>392161</v>
      </c>
      <c r="D45" s="21">
        <f>SUM(D39:D42)</f>
        <v>0</v>
      </c>
      <c r="E45" s="19">
        <f>SUM(E39:E44)</f>
        <v>-9510</v>
      </c>
      <c r="F45" s="21"/>
      <c r="G45" s="19">
        <f>SUM(G39:G44)</f>
        <v>392161</v>
      </c>
      <c r="H45" s="21"/>
      <c r="I45" s="19">
        <f>SUM(I39:I44)</f>
        <v>-9510</v>
      </c>
      <c r="J45" s="21"/>
      <c r="K45" s="21"/>
      <c r="L45" s="21"/>
      <c r="M45" s="21"/>
      <c r="N45" s="21"/>
      <c r="O45" s="21"/>
      <c r="P45" s="21"/>
      <c r="Q45" s="1"/>
    </row>
    <row r="46" spans="1:17" ht="11.25" customHeight="1" x14ac:dyDescent="0.25">
      <c r="A46" s="6"/>
      <c r="B46" s="1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1"/>
    </row>
    <row r="47" spans="1:17" ht="20.25" customHeight="1" x14ac:dyDescent="0.25">
      <c r="A47" s="8" t="s">
        <v>12</v>
      </c>
      <c r="B47" s="11"/>
      <c r="C47" s="74"/>
      <c r="D47" s="74"/>
      <c r="E47" s="74"/>
      <c r="F47" s="74"/>
      <c r="G47" s="74"/>
      <c r="H47" s="74"/>
      <c r="I47" s="74"/>
      <c r="J47" s="51"/>
      <c r="K47" s="51"/>
      <c r="L47" s="51"/>
      <c r="M47" s="51"/>
      <c r="N47" s="51"/>
      <c r="O47" s="51"/>
      <c r="P47" s="51"/>
      <c r="Q47" s="1"/>
    </row>
    <row r="48" spans="1:17" ht="20.25" customHeight="1" x14ac:dyDescent="0.25">
      <c r="A48" s="11" t="s">
        <v>151</v>
      </c>
      <c r="C48" s="52"/>
      <c r="D48" s="52"/>
      <c r="E48" s="21"/>
      <c r="F48" s="52"/>
      <c r="G48" s="52"/>
      <c r="H48" s="52"/>
      <c r="I48" s="21"/>
      <c r="J48" s="52"/>
      <c r="K48" s="52"/>
      <c r="L48" s="52"/>
      <c r="M48" s="52"/>
      <c r="N48" s="52"/>
      <c r="O48" s="52"/>
      <c r="P48" s="52"/>
      <c r="Q48" s="1"/>
    </row>
    <row r="49" spans="1:17" ht="20.25" customHeight="1" x14ac:dyDescent="0.25">
      <c r="A49" s="11" t="s">
        <v>121</v>
      </c>
      <c r="C49" s="52">
        <f>G49</f>
        <v>0</v>
      </c>
      <c r="D49" s="52"/>
      <c r="E49" s="52">
        <f>I49</f>
        <v>-115000</v>
      </c>
      <c r="F49" s="52"/>
      <c r="G49" s="52">
        <v>0</v>
      </c>
      <c r="H49" s="52"/>
      <c r="I49" s="52">
        <v>-115000</v>
      </c>
      <c r="J49" s="52"/>
      <c r="K49" s="52"/>
      <c r="L49" s="52"/>
      <c r="M49" s="52"/>
      <c r="N49" s="52"/>
      <c r="O49" s="52"/>
      <c r="P49" s="52"/>
      <c r="Q49" s="1"/>
    </row>
    <row r="50" spans="1:17" ht="20.25" customHeight="1" x14ac:dyDescent="0.25">
      <c r="A50" s="11" t="s">
        <v>164</v>
      </c>
      <c r="C50" s="52">
        <f>G50</f>
        <v>-112893</v>
      </c>
      <c r="D50" s="52"/>
      <c r="E50" s="52">
        <f>I50</f>
        <v>-10080</v>
      </c>
      <c r="F50" s="52"/>
      <c r="G50" s="52">
        <v>-112893</v>
      </c>
      <c r="H50" s="52"/>
      <c r="I50" s="52">
        <v>-10080</v>
      </c>
      <c r="J50" s="52"/>
      <c r="K50" s="52"/>
      <c r="L50" s="52"/>
      <c r="M50" s="52"/>
      <c r="N50" s="52"/>
      <c r="O50" s="52"/>
      <c r="P50" s="52"/>
      <c r="Q50" s="1"/>
    </row>
    <row r="51" spans="1:17" ht="20.25" customHeight="1" x14ac:dyDescent="0.55000000000000004">
      <c r="A51" s="11" t="s">
        <v>91</v>
      </c>
      <c r="B51" s="11"/>
      <c r="C51" s="52">
        <f>G51</f>
        <v>-320</v>
      </c>
      <c r="D51" s="149"/>
      <c r="E51" s="52">
        <f>I51</f>
        <v>-1033</v>
      </c>
      <c r="F51" s="149"/>
      <c r="G51" s="61">
        <v>-320</v>
      </c>
      <c r="H51" s="149"/>
      <c r="I51" s="61">
        <v>-1033</v>
      </c>
      <c r="J51" s="51"/>
      <c r="K51" s="51"/>
      <c r="L51" s="51"/>
      <c r="M51" s="51"/>
      <c r="N51" s="51"/>
      <c r="O51" s="51"/>
      <c r="P51" s="51"/>
      <c r="Q51" s="1"/>
    </row>
    <row r="52" spans="1:17" ht="20.25" customHeight="1" x14ac:dyDescent="0.25">
      <c r="A52" s="6" t="s">
        <v>191</v>
      </c>
      <c r="B52" s="11"/>
      <c r="C52" s="19">
        <f>SUM(C48:C51)</f>
        <v>-113213</v>
      </c>
      <c r="D52" s="65"/>
      <c r="E52" s="19">
        <f>SUM(E48:E51)</f>
        <v>-126113</v>
      </c>
      <c r="F52" s="65"/>
      <c r="G52" s="19">
        <f>SUM(G48:G51)</f>
        <v>-113213</v>
      </c>
      <c r="H52" s="65"/>
      <c r="I52" s="19">
        <f>SUM(I48:I51)</f>
        <v>-126113</v>
      </c>
      <c r="J52" s="21"/>
      <c r="K52" s="21"/>
      <c r="L52" s="21"/>
      <c r="M52" s="21"/>
      <c r="N52" s="21"/>
      <c r="O52" s="21"/>
      <c r="P52" s="21"/>
      <c r="Q52" s="1"/>
    </row>
    <row r="53" spans="1:17" ht="11.25" customHeight="1" x14ac:dyDescent="0.25">
      <c r="A53" s="6"/>
      <c r="B53" s="1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1"/>
    </row>
    <row r="54" spans="1:17" ht="20.25" customHeight="1" x14ac:dyDescent="0.25">
      <c r="A54" s="6" t="s">
        <v>146</v>
      </c>
      <c r="B54" s="11"/>
      <c r="C54" s="65">
        <f>SUM(C36,C45,C52)</f>
        <v>-68098</v>
      </c>
      <c r="D54" s="65"/>
      <c r="E54" s="65">
        <f>SUM(E36,E45,E52)</f>
        <v>350169</v>
      </c>
      <c r="F54" s="65"/>
      <c r="G54" s="65">
        <f>SUM(G36,G45,G52)</f>
        <v>-68098</v>
      </c>
      <c r="H54" s="65"/>
      <c r="I54" s="65">
        <f>SUM(I36,I45,I52)</f>
        <v>350169</v>
      </c>
      <c r="J54" s="21"/>
      <c r="K54" s="21"/>
      <c r="L54" s="21"/>
      <c r="M54" s="21"/>
      <c r="N54" s="21"/>
      <c r="O54" s="21"/>
      <c r="P54" s="21"/>
      <c r="Q54" s="1"/>
    </row>
    <row r="55" spans="1:17" ht="20.25" customHeight="1" x14ac:dyDescent="0.25">
      <c r="A55" s="5" t="s">
        <v>115</v>
      </c>
      <c r="B55" s="11"/>
      <c r="C55" s="84">
        <f>'BS 2-3'!F11</f>
        <v>295043</v>
      </c>
      <c r="D55" s="74"/>
      <c r="E55" s="84">
        <v>220070</v>
      </c>
      <c r="F55" s="74"/>
      <c r="G55" s="84">
        <f>'BS 2-3'!J11</f>
        <v>295043</v>
      </c>
      <c r="H55" s="74"/>
      <c r="I55" s="84">
        <v>220070</v>
      </c>
      <c r="J55" s="51"/>
      <c r="K55" s="51"/>
      <c r="L55" s="51"/>
      <c r="M55" s="51"/>
      <c r="N55" s="51"/>
      <c r="O55" s="51"/>
      <c r="P55" s="51"/>
      <c r="Q55" s="1"/>
    </row>
    <row r="56" spans="1:17" ht="20.25" customHeight="1" thickBot="1" x14ac:dyDescent="0.3">
      <c r="A56" s="6" t="s">
        <v>165</v>
      </c>
      <c r="B56" s="11"/>
      <c r="C56" s="66">
        <f>SUM(C54:C55)</f>
        <v>226945</v>
      </c>
      <c r="D56" s="65"/>
      <c r="E56" s="23">
        <f>SUM(E54:E55)</f>
        <v>570239</v>
      </c>
      <c r="F56" s="65"/>
      <c r="G56" s="66">
        <f>SUM(G54:G55)</f>
        <v>226945</v>
      </c>
      <c r="H56" s="65"/>
      <c r="I56" s="66">
        <f>SUM(I54:I55)</f>
        <v>570239</v>
      </c>
      <c r="J56" s="21"/>
      <c r="K56" s="21"/>
      <c r="L56" s="21"/>
      <c r="M56" s="21"/>
      <c r="N56" s="21"/>
      <c r="O56" s="21"/>
      <c r="P56" s="21"/>
      <c r="Q56" s="1"/>
    </row>
    <row r="57" spans="1:17" ht="12" customHeight="1" thickTop="1" x14ac:dyDescent="0.25">
      <c r="Q57" s="1"/>
    </row>
    <row r="58" spans="1:17" ht="20.25" customHeight="1" x14ac:dyDescent="0.25">
      <c r="Q58" s="1"/>
    </row>
  </sheetData>
  <mergeCells count="16">
    <mergeCell ref="J11:P11"/>
    <mergeCell ref="J5:L5"/>
    <mergeCell ref="N5:P5"/>
    <mergeCell ref="J6:L6"/>
    <mergeCell ref="N6:P6"/>
    <mergeCell ref="J7:L7"/>
    <mergeCell ref="N7:P7"/>
    <mergeCell ref="C5:E5"/>
    <mergeCell ref="G5:I5"/>
    <mergeCell ref="C6:E6"/>
    <mergeCell ref="G6:I6"/>
    <mergeCell ref="C11:I11"/>
    <mergeCell ref="C7:E7"/>
    <mergeCell ref="G7:I7"/>
    <mergeCell ref="C8:E8"/>
    <mergeCell ref="G8:I8"/>
  </mergeCells>
  <phoneticPr fontId="5" type="noConversion"/>
  <pageMargins left="0.7" right="0.45" top="0.48" bottom="0.5" header="0.5" footer="0.5"/>
  <pageSetup paperSize="9" scale="78" firstPageNumber="10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BS 2-3</vt:lpstr>
      <vt:lpstr>PL 3M</vt:lpstr>
      <vt:lpstr>PL 5</vt:lpstr>
      <vt:lpstr>OCI 6</vt:lpstr>
      <vt:lpstr>PL 6M</vt:lpstr>
      <vt:lpstr>Equity 8</vt:lpstr>
      <vt:lpstr>Equity 9</vt:lpstr>
      <vt:lpstr>CF 10-11</vt:lpstr>
      <vt:lpstr>'BS 2-3'!Print_Area</vt:lpstr>
      <vt:lpstr>'CF 10-11'!Print_Area</vt:lpstr>
      <vt:lpstr>'Equity 8'!Print_Area</vt:lpstr>
      <vt:lpstr>'Equity 9'!Print_Area</vt:lpstr>
      <vt:lpstr>'OCI 6'!Print_Area</vt:lpstr>
      <vt:lpstr>'PL 3M'!Print_Area</vt:lpstr>
      <vt:lpstr>'PL 5'!Print_Area</vt:lpstr>
      <vt:lpstr>'PL 6M'!Print_Area</vt:lpstr>
      <vt:lpstr>'CF 10-11'!Print_Titles</vt:lpstr>
      <vt:lpstr>'OCI 6'!Print_Titles</vt:lpstr>
      <vt:lpstr>'PL 5'!Print_Titles</vt:lpstr>
      <vt:lpstr>'BS 2-3'!Title2nd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Ukrit, Techanusorn</cp:lastModifiedBy>
  <cp:lastPrinted>2022-11-14T05:50:07Z</cp:lastPrinted>
  <dcterms:created xsi:type="dcterms:W3CDTF">2005-02-20T11:53:21Z</dcterms:created>
  <dcterms:modified xsi:type="dcterms:W3CDTF">2022-11-14T08:27:34Z</dcterms:modified>
</cp:coreProperties>
</file>